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intfingroupcom.sharepoint.com/sites/ExecutiveTeam7/Shared Documents/General/Marketing/STUDiO/Current Clients/Becky Fero/"/>
    </mc:Choice>
  </mc:AlternateContent>
  <xr:revisionPtr revIDLastSave="0" documentId="8_{149F6AC6-B978-4F06-A5B3-B00F8BCE72E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ERSONAL BUDGET" sheetId="1" r:id="rId1"/>
  </sheets>
  <definedNames>
    <definedName name="LastCol">COUNTA('PERSONAL BUDGET'!#REF!)+1</definedName>
    <definedName name="PrintArea_SET">OFFSET('PERSONAL BUDGET'!$A$1,,,MATCH(REPT("z",255),'PERSONAL BUDGET'!$A:$A),LastCol)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N9" i="1"/>
  <c r="E14" i="1"/>
  <c r="D14" i="1"/>
  <c r="N10" i="1" l="1"/>
  <c r="N12" i="1"/>
  <c r="N28" i="1"/>
  <c r="N46" i="1" l="1"/>
  <c r="N133" i="1"/>
  <c r="N25" i="1"/>
  <c r="N26" i="1"/>
  <c r="N27" i="1"/>
  <c r="N53" i="1"/>
  <c r="N54" i="1"/>
  <c r="N55" i="1"/>
  <c r="N122" i="1"/>
  <c r="N121" i="1"/>
  <c r="N130" i="1"/>
  <c r="N129" i="1"/>
  <c r="N118" i="1"/>
  <c r="N117" i="1"/>
  <c r="N116" i="1"/>
  <c r="N119" i="1"/>
  <c r="N120" i="1"/>
  <c r="N104" i="1"/>
  <c r="N102" i="1"/>
  <c r="N132" i="1"/>
  <c r="N128" i="1"/>
  <c r="N75" i="1" l="1"/>
  <c r="N76" i="1"/>
  <c r="N66" i="1"/>
  <c r="N65" i="1"/>
  <c r="N67" i="1"/>
  <c r="N63" i="1"/>
  <c r="N62" i="1"/>
  <c r="N56" i="1"/>
  <c r="N51" i="1"/>
  <c r="N52" i="1"/>
  <c r="N57" i="1"/>
  <c r="N50" i="1"/>
  <c r="N40" i="1"/>
  <c r="N47" i="1"/>
  <c r="N43" i="1"/>
  <c r="N45" i="1"/>
  <c r="N42" i="1"/>
  <c r="N44" i="1"/>
  <c r="N48" i="1"/>
  <c r="N41" i="1"/>
  <c r="N49" i="1"/>
  <c r="N29" i="1"/>
  <c r="N23" i="1"/>
  <c r="N24" i="1"/>
  <c r="N22" i="1"/>
  <c r="N13" i="1" l="1"/>
  <c r="N11" i="1"/>
  <c r="C143" i="1" l="1"/>
  <c r="D143" i="1"/>
  <c r="E143" i="1"/>
  <c r="F143" i="1"/>
  <c r="G143" i="1"/>
  <c r="H143" i="1"/>
  <c r="I143" i="1"/>
  <c r="J143" i="1"/>
  <c r="K143" i="1"/>
  <c r="L143" i="1"/>
  <c r="M143" i="1"/>
  <c r="B143" i="1"/>
  <c r="C135" i="1"/>
  <c r="D135" i="1"/>
  <c r="E135" i="1"/>
  <c r="F135" i="1"/>
  <c r="G135" i="1"/>
  <c r="H135" i="1"/>
  <c r="I135" i="1"/>
  <c r="J135" i="1"/>
  <c r="K135" i="1"/>
  <c r="L135" i="1"/>
  <c r="M135" i="1"/>
  <c r="B135" i="1"/>
  <c r="C125" i="1"/>
  <c r="D125" i="1"/>
  <c r="E125" i="1"/>
  <c r="F125" i="1"/>
  <c r="G125" i="1"/>
  <c r="H125" i="1"/>
  <c r="I125" i="1"/>
  <c r="J125" i="1"/>
  <c r="K125" i="1"/>
  <c r="L125" i="1"/>
  <c r="M125" i="1"/>
  <c r="B125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C98" i="1"/>
  <c r="D98" i="1"/>
  <c r="E98" i="1"/>
  <c r="F98" i="1"/>
  <c r="G98" i="1"/>
  <c r="H98" i="1"/>
  <c r="I98" i="1"/>
  <c r="J98" i="1"/>
  <c r="K98" i="1"/>
  <c r="L98" i="1"/>
  <c r="M98" i="1"/>
  <c r="B98" i="1"/>
  <c r="C91" i="1"/>
  <c r="D91" i="1"/>
  <c r="E91" i="1"/>
  <c r="F91" i="1"/>
  <c r="G91" i="1"/>
  <c r="H91" i="1"/>
  <c r="I91" i="1"/>
  <c r="J91" i="1"/>
  <c r="K91" i="1"/>
  <c r="L91" i="1"/>
  <c r="M91" i="1"/>
  <c r="B91" i="1"/>
  <c r="C82" i="1"/>
  <c r="D82" i="1"/>
  <c r="E82" i="1"/>
  <c r="F82" i="1"/>
  <c r="G82" i="1"/>
  <c r="H82" i="1"/>
  <c r="I82" i="1"/>
  <c r="J82" i="1"/>
  <c r="K82" i="1"/>
  <c r="L82" i="1"/>
  <c r="M82" i="1"/>
  <c r="B82" i="1"/>
  <c r="N139" i="1"/>
  <c r="N140" i="1"/>
  <c r="N141" i="1"/>
  <c r="N142" i="1"/>
  <c r="N138" i="1"/>
  <c r="N131" i="1"/>
  <c r="N134" i="1"/>
  <c r="N114" i="1"/>
  <c r="N115" i="1"/>
  <c r="N123" i="1"/>
  <c r="N124" i="1"/>
  <c r="N113" i="1"/>
  <c r="N103" i="1"/>
  <c r="N105" i="1"/>
  <c r="N106" i="1"/>
  <c r="N107" i="1"/>
  <c r="N108" i="1"/>
  <c r="N109" i="1"/>
  <c r="N101" i="1"/>
  <c r="N95" i="1"/>
  <c r="N96" i="1"/>
  <c r="N97" i="1"/>
  <c r="N94" i="1"/>
  <c r="N86" i="1"/>
  <c r="N87" i="1"/>
  <c r="N88" i="1"/>
  <c r="N89" i="1"/>
  <c r="N90" i="1"/>
  <c r="N85" i="1"/>
  <c r="N74" i="1"/>
  <c r="N77" i="1"/>
  <c r="N78" i="1"/>
  <c r="N79" i="1"/>
  <c r="N80" i="1"/>
  <c r="N81" i="1"/>
  <c r="N73" i="1"/>
  <c r="C70" i="1"/>
  <c r="D70" i="1"/>
  <c r="E70" i="1"/>
  <c r="F70" i="1"/>
  <c r="G70" i="1"/>
  <c r="H70" i="1"/>
  <c r="I70" i="1"/>
  <c r="J70" i="1"/>
  <c r="K70" i="1"/>
  <c r="L70" i="1"/>
  <c r="M70" i="1"/>
  <c r="B70" i="1"/>
  <c r="N64" i="1"/>
  <c r="N68" i="1"/>
  <c r="N69" i="1"/>
  <c r="N61" i="1"/>
  <c r="C58" i="1"/>
  <c r="D58" i="1"/>
  <c r="E58" i="1"/>
  <c r="F58" i="1"/>
  <c r="G58" i="1"/>
  <c r="H58" i="1"/>
  <c r="I58" i="1"/>
  <c r="J58" i="1"/>
  <c r="K58" i="1"/>
  <c r="L58" i="1"/>
  <c r="M58" i="1"/>
  <c r="B58" i="1"/>
  <c r="N35" i="1"/>
  <c r="N36" i="1"/>
  <c r="N37" i="1"/>
  <c r="N38" i="1"/>
  <c r="N39" i="1"/>
  <c r="N34" i="1"/>
  <c r="C31" i="1"/>
  <c r="D31" i="1"/>
  <c r="E31" i="1"/>
  <c r="F31" i="1"/>
  <c r="G31" i="1"/>
  <c r="H31" i="1"/>
  <c r="I31" i="1"/>
  <c r="J31" i="1"/>
  <c r="K31" i="1"/>
  <c r="L31" i="1"/>
  <c r="M31" i="1"/>
  <c r="B31" i="1"/>
  <c r="N18" i="1"/>
  <c r="N19" i="1"/>
  <c r="N20" i="1"/>
  <c r="N21" i="1"/>
  <c r="N30" i="1"/>
  <c r="N17" i="1"/>
  <c r="C14" i="1"/>
  <c r="F14" i="1"/>
  <c r="G14" i="1"/>
  <c r="H14" i="1"/>
  <c r="I14" i="1"/>
  <c r="J14" i="1"/>
  <c r="L14" i="1"/>
  <c r="M14" i="1"/>
  <c r="B14" i="1"/>
  <c r="B146" i="1" l="1"/>
  <c r="N70" i="1"/>
  <c r="N135" i="1"/>
  <c r="N125" i="1"/>
  <c r="N110" i="1"/>
  <c r="N98" i="1"/>
  <c r="N91" i="1"/>
  <c r="N82" i="1"/>
  <c r="J146" i="1"/>
  <c r="N58" i="1"/>
  <c r="N31" i="1"/>
  <c r="N14" i="1"/>
  <c r="I146" i="1"/>
  <c r="H146" i="1"/>
  <c r="G146" i="1"/>
  <c r="F146" i="1"/>
  <c r="M146" i="1"/>
  <c r="L146" i="1"/>
  <c r="K146" i="1"/>
  <c r="C146" i="1"/>
  <c r="E146" i="1"/>
  <c r="D146" i="1"/>
  <c r="N143" i="1"/>
  <c r="N146" i="1" l="1"/>
</calcChain>
</file>

<file path=xl/sharedStrings.xml><?xml version="1.0" encoding="utf-8"?>
<sst xmlns="http://schemas.openxmlformats.org/spreadsheetml/2006/main" count="327" uniqueCount="122">
  <si>
    <t>Insurance</t>
  </si>
  <si>
    <t>Plane fare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</si>
  <si>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</si>
  <si>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</si>
  <si>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</si>
  <si>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</si>
  <si>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</si>
  <si>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</si>
  <si>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</si>
  <si>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</si>
  <si>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</si>
  <si>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</si>
  <si>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</si>
  <si>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television</t>
  </si>
  <si>
    <t>Religious organizations</t>
  </si>
  <si>
    <t>Charity</t>
  </si>
  <si>
    <t>Gifts</t>
  </si>
  <si>
    <t>Music (CDs, etc.)</t>
  </si>
  <si>
    <t>Other obligations</t>
  </si>
  <si>
    <t xml:space="preserve">   Other</t>
  </si>
  <si>
    <t>Total expenses</t>
  </si>
  <si>
    <t>Total</t>
  </si>
  <si>
    <t>EXPENSES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</si>
  <si>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</si>
  <si>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</si>
  <si>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</si>
  <si>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</si>
  <si>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</si>
  <si>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</si>
  <si>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</si>
  <si>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</si>
  <si>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</si>
  <si>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</si>
  <si>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</si>
  <si>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</si>
  <si>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</si>
  <si>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</si>
  <si>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</si>
  <si>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</si>
  <si>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</si>
  <si>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</si>
  <si>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</si>
  <si>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</si>
  <si>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 xml:space="preserve"> </t>
  </si>
  <si>
    <t>VEHICLE EXPENSES CAR 2</t>
  </si>
  <si>
    <t>HOME EXPENSES</t>
  </si>
  <si>
    <t>PERSONAL INSURANCE EXPENSES</t>
  </si>
  <si>
    <t>PERSONAL AND FAMILY EXPENSES</t>
  </si>
  <si>
    <t>First Mortgage</t>
  </si>
  <si>
    <t>Second Mortgage</t>
  </si>
  <si>
    <t>Equity Line</t>
  </si>
  <si>
    <t>Disability for Client</t>
  </si>
  <si>
    <t>Disability for Co-Client</t>
  </si>
  <si>
    <t>Life for Client</t>
  </si>
  <si>
    <t>Life for Co-Client</t>
  </si>
  <si>
    <t>LTC for Client</t>
  </si>
  <si>
    <t>LTC for Co-Client</t>
  </si>
  <si>
    <t>Medical for Client</t>
  </si>
  <si>
    <t>Medical for Co-Client</t>
  </si>
  <si>
    <t>Umbrella Liability</t>
  </si>
  <si>
    <t>Other</t>
  </si>
  <si>
    <t>Real Estate Tax</t>
  </si>
  <si>
    <t>Rent</t>
  </si>
  <si>
    <t>Homeowner's Insurance</t>
  </si>
  <si>
    <t>Association Fees</t>
  </si>
  <si>
    <t>Electricity</t>
  </si>
  <si>
    <t>Gas/Oil</t>
  </si>
  <si>
    <t>Trash Pickup</t>
  </si>
  <si>
    <t>Water/Sewer</t>
  </si>
  <si>
    <t>Cable/Satellite TV</t>
  </si>
  <si>
    <t>Internet</t>
  </si>
  <si>
    <t>Telephone</t>
  </si>
  <si>
    <t>Lawn Care</t>
  </si>
  <si>
    <t>Maintenance-Major Repair</t>
  </si>
  <si>
    <t>Maintenance-Regular</t>
  </si>
  <si>
    <t>Furniture</t>
  </si>
  <si>
    <t>Household Help</t>
  </si>
  <si>
    <t>Loan Payment</t>
  </si>
  <si>
    <t>Lease Payment</t>
  </si>
  <si>
    <t>Personal Property Tax</t>
  </si>
  <si>
    <t>Fuel</t>
  </si>
  <si>
    <t>Repairs/Maintenance</t>
  </si>
  <si>
    <t>Parking/Tolls</t>
  </si>
  <si>
    <t>Docking/Storage</t>
  </si>
  <si>
    <t>Alimony</t>
  </si>
  <si>
    <t>Clothing-Client</t>
  </si>
  <si>
    <t>Clothing-Co-Client</t>
  </si>
  <si>
    <t>Clothing-Children</t>
  </si>
  <si>
    <t>Personal Loan Payment</t>
  </si>
  <si>
    <t>Student Loan Payment</t>
  </si>
  <si>
    <t>Club Dues</t>
  </si>
  <si>
    <t>Public radio/XM/Sirus</t>
  </si>
  <si>
    <t>Cell Phone</t>
  </si>
  <si>
    <t>Child Activities</t>
  </si>
  <si>
    <t>Child Allowance/Expense</t>
  </si>
  <si>
    <t>Child Care</t>
  </si>
  <si>
    <t>Child Support</t>
  </si>
  <si>
    <t>Child Tutor</t>
  </si>
  <si>
    <t>Care for Parent/Other</t>
  </si>
  <si>
    <t>Hobbies-Client</t>
  </si>
  <si>
    <t>Hobbies-Co-Client</t>
  </si>
  <si>
    <t>Public Transportation</t>
  </si>
  <si>
    <t>Household Items</t>
  </si>
  <si>
    <t>Pet Care Items</t>
  </si>
  <si>
    <t>Healthcare-Dental</t>
  </si>
  <si>
    <t>Healthcare-Medical</t>
  </si>
  <si>
    <t>Healthcare-Vision</t>
  </si>
  <si>
    <t>Groceries</t>
  </si>
  <si>
    <t>Dining Out</t>
  </si>
  <si>
    <t>Entertainment</t>
  </si>
  <si>
    <t>Cash-Miscellaneous</t>
  </si>
  <si>
    <t>Education</t>
  </si>
  <si>
    <t>Motorcycle Payments</t>
  </si>
  <si>
    <t xml:space="preserve">Pest Control </t>
  </si>
  <si>
    <t>Motorhome/RV</t>
  </si>
  <si>
    <t xml:space="preserve">Boat </t>
  </si>
  <si>
    <t>Healthcare-Prescription</t>
  </si>
  <si>
    <t>Chiropractor/Acupuncture</t>
  </si>
  <si>
    <t>Laundry/Dry Cleaning</t>
  </si>
  <si>
    <t>VEHICLE EXPENSES CAR 1</t>
  </si>
  <si>
    <t xml:space="preserve">Accommodations Timeshare </t>
  </si>
  <si>
    <r>
      <rPr>
        <sz val="10"/>
        <color theme="1" tint="0.14993743705557422"/>
        <rFont val="Arial Narrow"/>
        <family val="2"/>
      </rPr>
      <t>Securities offered through LPL Financial, member FINRA/SIPC. Advisory Services offered through IFG Advisory, LLC, a registered investment advisor. Integrated Financial Group, IFG Advisory, LLC, and Rebekah J. Fero, LLC are separate entities from LPL Financial</t>
    </r>
    <r>
      <rPr>
        <sz val="11"/>
        <color theme="1" tint="0.14993743705557422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</si>
</sst>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0"/>
      <color theme="1" tint="0.14993743705557422"/>
      <name val="Tahoma"/>
      <family val="2"/>
      <scheme val="minor"/>
    </font>
    <font>
      <b/>
      <sz val="10"/>
      <color theme="1" tint="0.14990691854609822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22"/>
      <color theme="1" tint="0.14993743705557422"/>
      <name val="Trebuchet MS"/>
      <family val="2"/>
      <scheme val="major"/>
    </font>
    <font>
      <sz val="22"/>
      <color theme="1" tint="0.14993743705557422"/>
      <name val="Algerian"/>
      <family val="5"/>
    </font>
    <font>
      <sz val="12"/>
      <color theme="1" tint="0.14993743705557422"/>
      <name val="Tahoma"/>
      <family val="2"/>
      <scheme val="minor"/>
    </font>
    <font>
      <sz val="11"/>
      <color theme="1" tint="0.14993743705557422"/>
      <name val="Calibri"/>
      <family val="2"/>
    </font>
    <font>
      <sz val="10"/>
      <color theme="1" tint="0.14993743705557422"/>
      <name val="Arial Narrow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rgb="FFB6CED1"/>
        <bgColor indexed="64"/>
      </patternFill>
    </fill>
    <fill>
      <gradientFill degree="90">
        <stop position="0">
          <color theme="0"/>
        </stop>
        <stop position="1">
          <color rgb="FFB6CED1"/>
        </stop>
      </gradientFill>
    </fill>
  </fills>
  <borders count="1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2" borderId="0" applyNumberFormat="0" applyProtection="0">
      <alignment vertical="center"/>
    </xf>
    <xf numFmtId="0" fontId="1" fillId="4" borderId="0" applyNumberForma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1" applyFont="1">
      <alignment vertical="center"/>
    </xf>
    <xf numFmtId="0" fontId="0" fillId="0" borderId="3" xfId="0" applyBorder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5" xfId="0" applyBorder="1">
      <alignment vertical="center"/>
    </xf>
    <xf numFmtId="164" fontId="0" fillId="0" borderId="6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164" fontId="0" fillId="0" borderId="9" xfId="0" applyNumberFormat="1" applyBorder="1" applyAlignment="1">
      <alignment horizontal="right" vertical="center"/>
    </xf>
    <xf numFmtId="0" fontId="0" fillId="0" borderId="10" xfId="0" applyBorder="1">
      <alignment vertical="center"/>
    </xf>
    <xf numFmtId="164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3" borderId="10" xfId="0" applyFill="1" applyBorder="1">
      <alignment vertical="center"/>
    </xf>
    <xf numFmtId="0" fontId="2" fillId="0" borderId="0" xfId="2" applyBorder="1">
      <alignment vertical="center"/>
    </xf>
    <xf numFmtId="0" fontId="2" fillId="0" borderId="0" xfId="2" applyBorder="1" applyAlignment="1">
      <alignment horizontal="right" vertical="center"/>
    </xf>
    <xf numFmtId="0" fontId="0" fillId="0" borderId="7" xfId="0" applyBorder="1">
      <alignment vertical="center"/>
    </xf>
    <xf numFmtId="0" fontId="1" fillId="4" borderId="0" xfId="4">
      <alignment vertical="center"/>
    </xf>
    <xf numFmtId="0" fontId="2" fillId="0" borderId="0" xfId="2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384"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rgb="FFB6CED1"/>
        </patternFill>
      </fill>
      <border diagonalUp="0" diagonalDown="0" outline="0">
        <left/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5117038483843"/>
          <bgColor rgb="FFB6CED1"/>
        </patternFill>
      </fill>
    </dxf>
    <dxf>
      <font>
        <b val="0"/>
        <i val="0"/>
        <color theme="6" tint="-0.499984740745262"/>
      </font>
      <fill>
        <patternFill patternType="solid">
          <fgColor rgb="FFB6CED1"/>
          <bgColor rgb="FFB6CED1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 xr9:uid="{00000000-0011-0000-FFFF-FFFF00000000}">
      <tableStyleElement type="wholeTable" dxfId="383"/>
      <tableStyleElement type="headerRow" dxfId="382"/>
      <tableStyleElement type="totalRow" dxfId="381"/>
      <tableStyleElement type="firstColumn" dxfId="380"/>
      <tableStyleElement type="lastColumn" dxfId="379"/>
      <tableStyleElement type="firstRowStripe" dxfId="378"/>
      <tableStyleElement type="firstColumnStripe" dxfId="377"/>
      <tableStyleElement type="firstTotalCell" dxfId="376"/>
      <tableStyleElement type="lastTotalCell" dxfId="375"/>
    </tableStyle>
    <tableStyle name="Personal Budget - Expense" pivot="0" count="9" xr9:uid="{00000000-0011-0000-FFFF-FFFF01000000}">
      <tableStyleElement type="wholeTable" dxfId="374"/>
      <tableStyleElement type="headerRow" dxfId="373"/>
      <tableStyleElement type="totalRow" dxfId="372"/>
      <tableStyleElement type="firstColumn" dxfId="371"/>
      <tableStyleElement type="lastColumn" dxfId="370"/>
      <tableStyleElement type="firstRowStripe" dxfId="369"/>
      <tableStyleElement type="firstColumnStripe" dxfId="368"/>
      <tableStyleElement type="firstTotalCell" dxfId="367"/>
      <tableStyleElement type="lastTotalCell" dxfId="366"/>
    </tableStyle>
    <tableStyle name="Personal Budget - Total" pivot="0" count="9" xr9:uid="{00000000-0011-0000-FFFF-FFFF02000000}">
      <tableStyleElement type="wholeTable" dxfId="365"/>
      <tableStyleElement type="headerRow" dxfId="364"/>
      <tableStyleElement type="totalRow" dxfId="363"/>
      <tableStyleElement type="firstColumn" dxfId="362"/>
      <tableStyleElement type="lastColumn" dxfId="361"/>
      <tableStyleElement type="firstRowStripe" dxfId="360"/>
      <tableStyleElement type="firstColumnStripe" dxfId="359"/>
      <tableStyleElement type="firstTotalCell" dxfId="358"/>
      <tableStyleElement type="lastTotalCell" dxfId="357"/>
    </tableStyle>
  </tableStyles>
  <colors>
    <mruColors>
      <color rgb="FFB6C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</xdr:row>
      <xdr:rowOff>36076</xdr:rowOff>
    </xdr:from>
    <xdr:to>
      <xdr:col>9</xdr:col>
      <xdr:colOff>514350</xdr:colOff>
      <xdr:row>2</xdr:row>
      <xdr:rowOff>735449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391A01-DF5A-4656-BEEF-A960450D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798076"/>
          <a:ext cx="4238625" cy="699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Home" displayName="tblHome" ref="A9:N14" headerRowCount="0" totalsRowCount="1">
  <tableColumns count="14">
    <tableColumn id="1" xr3:uid="{00000000-0010-0000-0000-000001000000}" name="Home" totalsRowLabel="Total" dataDxfId="356" totalsRowDxfId="355"/>
    <tableColumn id="2" xr3:uid="{00000000-0010-0000-0000-000002000000}" name="Jan" totalsRowFunction="sum" dataDxfId="354" totalsRowDxfId="353"/>
    <tableColumn id="3" xr3:uid="{00000000-0010-0000-0000-000003000000}" name="Feb" totalsRowFunction="sum" dataDxfId="352" totalsRowDxfId="351"/>
    <tableColumn id="4" xr3:uid="{00000000-0010-0000-0000-000004000000}" name="March" totalsRowFunction="sum" dataDxfId="350" totalsRowDxfId="349"/>
    <tableColumn id="5" xr3:uid="{00000000-0010-0000-0000-000005000000}" name="April" totalsRowFunction="sum" dataDxfId="348" totalsRowDxfId="347"/>
    <tableColumn id="6" xr3:uid="{00000000-0010-0000-0000-000006000000}" name="May" totalsRowFunction="sum" dataDxfId="346" totalsRowDxfId="345"/>
    <tableColumn id="7" xr3:uid="{00000000-0010-0000-0000-000007000000}" name="June" totalsRowFunction="sum" totalsRowDxfId="344"/>
    <tableColumn id="8" xr3:uid="{00000000-0010-0000-0000-000008000000}" name="July" totalsRowFunction="sum" dataDxfId="343" totalsRowDxfId="342"/>
    <tableColumn id="9" xr3:uid="{00000000-0010-0000-0000-000009000000}" name="Aug" totalsRowFunction="sum" dataDxfId="341" totalsRowDxfId="340"/>
    <tableColumn id="10" xr3:uid="{00000000-0010-0000-0000-00000A000000}" name="Sept" totalsRowFunction="sum" dataDxfId="339" totalsRowDxfId="338"/>
    <tableColumn id="11" xr3:uid="{00000000-0010-0000-0000-00000B000000}" name="Oct" totalsRowFunction="sum" dataDxfId="337" totalsRowDxfId="336"/>
    <tableColumn id="12" xr3:uid="{00000000-0010-0000-0000-00000C000000}" name="Nov" totalsRowFunction="sum" dataDxfId="335" totalsRowDxfId="334"/>
    <tableColumn id="13" xr3:uid="{00000000-0010-0000-0000-00000D000000}" name="Dec" totalsRowFunction="sum" dataDxfId="333" totalsRowDxfId="332"/>
    <tableColumn id="14" xr3:uid="{00000000-0010-0000-0000-00000E000000}" name="Year" totalsRowFunction="sum" dataDxfId="331" totalsRowDxfId="330">
      <calculatedColumnFormula>SUM(tblHome[[#This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Home Expenses" altTextSummary="Enter your home expenses for the year, separated by month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blFinancial" displayName="tblFinancial" ref="A128:N135" headerRowCount="0" totalsRowCount="1" headerRowDxfId="77" totalsRowDxfId="75" tableBorderDxfId="76" totalsRowBorderDxfId="74">
  <tableColumns count="14">
    <tableColumn id="1" xr3:uid="{00000000-0010-0000-0900-000001000000}" name="Financial obligations" totalsRowLabel="Total" dataDxfId="73" totalsRowDxfId="72"/>
    <tableColumn id="2" xr3:uid="{00000000-0010-0000-0900-000002000000}" name="Jan" totalsRowFunction="sum" dataDxfId="71" totalsRowDxfId="70"/>
    <tableColumn id="3" xr3:uid="{00000000-0010-0000-0900-000003000000}" name="Feb" totalsRowFunction="sum" dataDxfId="69" totalsRowDxfId="68"/>
    <tableColumn id="4" xr3:uid="{00000000-0010-0000-0900-000004000000}" name="March" totalsRowFunction="sum" dataDxfId="67" totalsRowDxfId="66"/>
    <tableColumn id="5" xr3:uid="{00000000-0010-0000-0900-000005000000}" name="April" totalsRowFunction="sum" dataDxfId="65" totalsRowDxfId="64"/>
    <tableColumn id="6" xr3:uid="{00000000-0010-0000-0900-000006000000}" name="May" totalsRowFunction="sum" dataDxfId="63" totalsRowDxfId="62"/>
    <tableColumn id="7" xr3:uid="{00000000-0010-0000-0900-000007000000}" name="June" totalsRowFunction="sum" dataDxfId="61" totalsRowDxfId="60"/>
    <tableColumn id="8" xr3:uid="{00000000-0010-0000-0900-000008000000}" name="July" totalsRowFunction="sum" dataDxfId="59" totalsRowDxfId="58"/>
    <tableColumn id="9" xr3:uid="{00000000-0010-0000-0900-000009000000}" name="Aug" totalsRowFunction="sum" dataDxfId="57" totalsRowDxfId="56"/>
    <tableColumn id="10" xr3:uid="{00000000-0010-0000-0900-00000A000000}" name="Sept" totalsRowFunction="sum" dataDxfId="55" totalsRowDxfId="54"/>
    <tableColumn id="11" xr3:uid="{00000000-0010-0000-0900-00000B000000}" name="Oct" totalsRowFunction="sum" dataDxfId="53" totalsRowDxfId="52"/>
    <tableColumn id="12" xr3:uid="{00000000-0010-0000-0900-00000C000000}" name="Nov" totalsRowFunction="sum" dataDxfId="51" totalsRowDxfId="50"/>
    <tableColumn id="13" xr3:uid="{00000000-0010-0000-0900-00000D000000}" name="Dec" totalsRowFunction="sum" dataDxfId="49" totalsRowDxfId="48"/>
    <tableColumn id="14" xr3:uid="{00000000-0010-0000-0900-00000E000000}" name="Year" totalsRowFunction="sum" dataDxfId="47" totalsRowDxfId="46">
      <calculatedColumnFormula>SUM(tblFinancial[[#This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Financial Expenses" altTextSummary="Enter your financial expenses for the year, separated by month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blMisc" displayName="tblMisc" ref="A138:N143" headerRowCount="0" totalsRowCount="1" headerRowDxfId="45" totalsRowDxfId="43" tableBorderDxfId="44" totalsRowBorderDxfId="42">
  <tableColumns count="14">
    <tableColumn id="1" xr3:uid="{00000000-0010-0000-0A00-000001000000}" name="Misc. payments" totalsRowLabel="Total" dataDxfId="41" totalsRowDxfId="40"/>
    <tableColumn id="2" xr3:uid="{00000000-0010-0000-0A00-000002000000}" name="Jan" totalsRowFunction="sum" dataDxfId="39" totalsRowDxfId="38"/>
    <tableColumn id="3" xr3:uid="{00000000-0010-0000-0A00-000003000000}" name="Feb" totalsRowFunction="sum" dataDxfId="37" totalsRowDxfId="36"/>
    <tableColumn id="4" xr3:uid="{00000000-0010-0000-0A00-000004000000}" name="March" totalsRowFunction="sum" dataDxfId="35" totalsRowDxfId="34"/>
    <tableColumn id="5" xr3:uid="{00000000-0010-0000-0A00-000005000000}" name="April" totalsRowFunction="sum" dataDxfId="33" totalsRowDxfId="32"/>
    <tableColumn id="6" xr3:uid="{00000000-0010-0000-0A00-000006000000}" name="May" totalsRowFunction="sum" dataDxfId="31" totalsRowDxfId="30"/>
    <tableColumn id="7" xr3:uid="{00000000-0010-0000-0A00-000007000000}" name="June" totalsRowFunction="sum" dataDxfId="29" totalsRowDxfId="28"/>
    <tableColumn id="8" xr3:uid="{00000000-0010-0000-0A00-000008000000}" name="July" totalsRowFunction="sum" dataDxfId="27" totalsRowDxfId="26"/>
    <tableColumn id="9" xr3:uid="{00000000-0010-0000-0A00-000009000000}" name="Aug" totalsRowFunction="sum" dataDxfId="25" totalsRowDxfId="24"/>
    <tableColumn id="10" xr3:uid="{00000000-0010-0000-0A00-00000A000000}" name="Sept" totalsRowFunction="sum" dataDxfId="23" totalsRowDxfId="22"/>
    <tableColumn id="11" xr3:uid="{00000000-0010-0000-0A00-00000B000000}" name="Oct" totalsRowFunction="sum" dataDxfId="21" totalsRowDxfId="20"/>
    <tableColumn id="12" xr3:uid="{00000000-0010-0000-0A00-00000C000000}" name="Nov" totalsRowFunction="sum" dataDxfId="19" totalsRowDxfId="18"/>
    <tableColumn id="13" xr3:uid="{00000000-0010-0000-0A00-00000D000000}" name="Dec" totalsRowFunction="sum" dataDxfId="17" totalsRowDxfId="16"/>
    <tableColumn id="14" xr3:uid="{00000000-0010-0000-0A00-00000E000000}" name="Year" totalsRowFunction="sum" dataDxfId="15" totalsRowDxfId="14">
      <calculatedColumnFormula>SUM(tblMisc[[#This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Misc Expenses" altTextSummary="Enter your miscellaneous expenses for the year, separated by month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blTotals" displayName="tblTotals" ref="A145:N146" totalsRowShown="0" headerRowCellStyle="Heading 4">
  <tableColumns count="14">
    <tableColumn id="1" xr3:uid="{00000000-0010-0000-0B00-000001000000}" name="TOTALS" dataDxfId="13"/>
    <tableColumn id="2" xr3:uid="{00000000-0010-0000-0B00-000002000000}" name="JAN" dataDxfId="12">
      <calculatedColumnFormula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calculatedColumnFormula>
    </tableColumn>
    <tableColumn id="3" xr3:uid="{00000000-0010-0000-0B00-000003000000}" name="FEB" dataDxfId="11">
      <calculatedColumnFormula>#REF!-C145</calculatedColumnFormula>
    </tableColumn>
    <tableColumn id="4" xr3:uid="{00000000-0010-0000-0B00-000004000000}" name="MAR" dataDxfId="10">
      <calculatedColumnFormula>#REF!-D145</calculatedColumnFormula>
    </tableColumn>
    <tableColumn id="5" xr3:uid="{00000000-0010-0000-0B00-000005000000}" name="APR" dataDxfId="9">
      <calculatedColumnFormula>#REF!-E145</calculatedColumnFormula>
    </tableColumn>
    <tableColumn id="6" xr3:uid="{00000000-0010-0000-0B00-000006000000}" name="MAY" dataDxfId="8">
      <calculatedColumnFormula>#REF!-F145</calculatedColumnFormula>
    </tableColumn>
    <tableColumn id="7" xr3:uid="{00000000-0010-0000-0B00-000007000000}" name="JUN" dataDxfId="7">
      <calculatedColumnFormula>#REF!-G145</calculatedColumnFormula>
    </tableColumn>
    <tableColumn id="8" xr3:uid="{00000000-0010-0000-0B00-000008000000}" name="JUL" dataDxfId="6">
      <calculatedColumnFormula>#REF!-H145</calculatedColumnFormula>
    </tableColumn>
    <tableColumn id="9" xr3:uid="{00000000-0010-0000-0B00-000009000000}" name="AUG" dataDxfId="5">
      <calculatedColumnFormula>#REF!-I145</calculatedColumnFormula>
    </tableColumn>
    <tableColumn id="10" xr3:uid="{00000000-0010-0000-0B00-00000A000000}" name="SEP" dataDxfId="4">
      <calculatedColumnFormula>#REF!-J145</calculatedColumnFormula>
    </tableColumn>
    <tableColumn id="11" xr3:uid="{00000000-0010-0000-0B00-00000B000000}" name="OCT" dataDxfId="3">
      <calculatedColumnFormula>#REF!-K145</calculatedColumnFormula>
    </tableColumn>
    <tableColumn id="12" xr3:uid="{00000000-0010-0000-0B00-00000C000000}" name="NOV" dataDxfId="2">
      <calculatedColumnFormula>#REF!-L145</calculatedColumnFormula>
    </tableColumn>
    <tableColumn id="13" xr3:uid="{00000000-0010-0000-0B00-00000D000000}" name="DEC" dataDxfId="1">
      <calculatedColumnFormula>#REF!-M145</calculatedColumnFormula>
    </tableColumn>
    <tableColumn id="14" xr3:uid="{00000000-0010-0000-0B00-00000E000000}" name="YEAR" dataDxfId="0">
      <calculatedColumnFormula>#REF!-N145</calculatedColumnFormula>
    </tableColumn>
  </tableColumns>
  <tableStyleInfo name="Personal Budget - Total" showFirstColumn="1" showLastColumn="0" showRowStripes="0" showColumnStripes="1"/>
  <extLst>
    <ext xmlns:x14="http://schemas.microsoft.com/office/spreadsheetml/2009/9/main" uri="{504A1905-F514-4f6f-8877-14C23A59335A}">
      <x14:table altText="Totals" altTextSummary="View your totals for the year, separated by mont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Daily" displayName="tblDaily" ref="A17:N31" headerRowCount="0" totalsRowCount="1">
  <tableColumns count="14">
    <tableColumn id="1" xr3:uid="{00000000-0010-0000-0100-000001000000}" name="Daily living" totalsRowLabel="Total" dataDxfId="329" totalsRowDxfId="328"/>
    <tableColumn id="2" xr3:uid="{00000000-0010-0000-0100-000002000000}" name="Jan" totalsRowFunction="sum" dataDxfId="327" totalsRowDxfId="326"/>
    <tableColumn id="3" xr3:uid="{00000000-0010-0000-0100-000003000000}" name="Feb" totalsRowFunction="sum" dataDxfId="325" totalsRowDxfId="324"/>
    <tableColumn id="4" xr3:uid="{00000000-0010-0000-0100-000004000000}" name="March" totalsRowFunction="sum" dataDxfId="323" totalsRowDxfId="322"/>
    <tableColumn id="5" xr3:uid="{00000000-0010-0000-0100-000005000000}" name="April" totalsRowFunction="sum" dataDxfId="321" totalsRowDxfId="320"/>
    <tableColumn id="6" xr3:uid="{00000000-0010-0000-0100-000006000000}" name="May" totalsRowFunction="sum" dataDxfId="319" totalsRowDxfId="318"/>
    <tableColumn id="7" xr3:uid="{00000000-0010-0000-0100-000007000000}" name="June" totalsRowFunction="sum" dataDxfId="317" totalsRowDxfId="316"/>
    <tableColumn id="8" xr3:uid="{00000000-0010-0000-0100-000008000000}" name="July" totalsRowFunction="sum" dataDxfId="315" totalsRowDxfId="314"/>
    <tableColumn id="9" xr3:uid="{00000000-0010-0000-0100-000009000000}" name="Aug" totalsRowFunction="sum" dataDxfId="313" totalsRowDxfId="312"/>
    <tableColumn id="10" xr3:uid="{00000000-0010-0000-0100-00000A000000}" name="Sept" totalsRowFunction="sum" dataDxfId="311" totalsRowDxfId="310"/>
    <tableColumn id="11" xr3:uid="{00000000-0010-0000-0100-00000B000000}" name="Oct" totalsRowFunction="sum" dataDxfId="309" totalsRowDxfId="308"/>
    <tableColumn id="12" xr3:uid="{00000000-0010-0000-0100-00000C000000}" name="Nov" totalsRowFunction="sum" dataDxfId="307" totalsRowDxfId="306"/>
    <tableColumn id="13" xr3:uid="{00000000-0010-0000-0100-00000D000000}" name="Dec" totalsRowFunction="sum" dataDxfId="305" totalsRowDxfId="304"/>
    <tableColumn id="14" xr3:uid="{00000000-0010-0000-0100-00000E000000}" name="Year" totalsRowFunction="sum" dataDxfId="303" totalsRowDxfId="302">
      <calculatedColumnFormula>SUM(tblDaily[[#This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Daily Living Expenses" altTextSummary="Enter your daily living expenses for the year, separated by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Transportation" displayName="tblTransportation" ref="A34:N58" headerRowCount="0" totalsRowCount="1" headerRowDxfId="301" totalsRowDxfId="299" tableBorderDxfId="300" totalsRowBorderDxfId="298">
  <tableColumns count="14">
    <tableColumn id="1" xr3:uid="{00000000-0010-0000-0200-000001000000}" name="Transportation" totalsRowLabel="Total" dataDxfId="297" totalsRowDxfId="296"/>
    <tableColumn id="2" xr3:uid="{00000000-0010-0000-0200-000002000000}" name="Jan" totalsRowFunction="sum" dataDxfId="295" totalsRowDxfId="294"/>
    <tableColumn id="3" xr3:uid="{00000000-0010-0000-0200-000003000000}" name="Feb" totalsRowFunction="sum" dataDxfId="293" totalsRowDxfId="292"/>
    <tableColumn id="4" xr3:uid="{00000000-0010-0000-0200-000004000000}" name="March" totalsRowFunction="sum" dataDxfId="291" totalsRowDxfId="290"/>
    <tableColumn id="5" xr3:uid="{00000000-0010-0000-0200-000005000000}" name="April" totalsRowFunction="sum" dataDxfId="289" totalsRowDxfId="288"/>
    <tableColumn id="6" xr3:uid="{00000000-0010-0000-0200-000006000000}" name="May" totalsRowFunction="sum" dataDxfId="287" totalsRowDxfId="286"/>
    <tableColumn id="7" xr3:uid="{00000000-0010-0000-0200-000007000000}" name="June" totalsRowFunction="sum" dataDxfId="285" totalsRowDxfId="284"/>
    <tableColumn id="8" xr3:uid="{00000000-0010-0000-0200-000008000000}" name="July" totalsRowFunction="sum" dataDxfId="283" totalsRowDxfId="282"/>
    <tableColumn id="9" xr3:uid="{00000000-0010-0000-0200-000009000000}" name="Aug" totalsRowFunction="sum" dataDxfId="281" totalsRowDxfId="280"/>
    <tableColumn id="10" xr3:uid="{00000000-0010-0000-0200-00000A000000}" name="Sept" totalsRowFunction="sum" dataDxfId="279" totalsRowDxfId="278"/>
    <tableColumn id="11" xr3:uid="{00000000-0010-0000-0200-00000B000000}" name="Oct" totalsRowFunction="sum" dataDxfId="277" totalsRowDxfId="276"/>
    <tableColumn id="12" xr3:uid="{00000000-0010-0000-0200-00000C000000}" name="Nov" totalsRowFunction="sum" dataDxfId="275" totalsRowDxfId="274"/>
    <tableColumn id="13" xr3:uid="{00000000-0010-0000-0200-00000D000000}" name="Dec" totalsRowFunction="sum" dataDxfId="273" totalsRowDxfId="272"/>
    <tableColumn id="14" xr3:uid="{00000000-0010-0000-0200-00000E000000}" name="Year" totalsRowFunction="sum" dataDxfId="271" totalsRowDxfId="270">
      <calculatedColumnFormula>SUM(tblTransportation[[#This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Transportation expenses" altTextSummary="Enter your transportation expenses for the year, separated by month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blEntertainment" displayName="tblEntertainment" ref="A61:N70" headerRowCount="0" totalsRowCount="1" headerRowDxfId="269" totalsRowDxfId="267" tableBorderDxfId="268" totalsRowBorderDxfId="266">
  <tableColumns count="14">
    <tableColumn id="1" xr3:uid="{00000000-0010-0000-0300-000001000000}" name="Entertainment" totalsRowLabel="Total" dataDxfId="265" totalsRowDxfId="264"/>
    <tableColumn id="2" xr3:uid="{00000000-0010-0000-0300-000002000000}" name="Jan" totalsRowFunction="sum" dataDxfId="263" totalsRowDxfId="262"/>
    <tableColumn id="3" xr3:uid="{00000000-0010-0000-0300-000003000000}" name="Feb" totalsRowFunction="sum" dataDxfId="261" totalsRowDxfId="260"/>
    <tableColumn id="4" xr3:uid="{00000000-0010-0000-0300-000004000000}" name="March" totalsRowFunction="sum" dataDxfId="259" totalsRowDxfId="258"/>
    <tableColumn id="5" xr3:uid="{00000000-0010-0000-0300-000005000000}" name="April" totalsRowFunction="sum" dataDxfId="257" totalsRowDxfId="256"/>
    <tableColumn id="6" xr3:uid="{00000000-0010-0000-0300-000006000000}" name="May" totalsRowFunction="sum" dataDxfId="255" totalsRowDxfId="254"/>
    <tableColumn id="7" xr3:uid="{00000000-0010-0000-0300-000007000000}" name="June" totalsRowFunction="sum" dataDxfId="253" totalsRowDxfId="252"/>
    <tableColumn id="8" xr3:uid="{00000000-0010-0000-0300-000008000000}" name="July" totalsRowFunction="sum" dataDxfId="251" totalsRowDxfId="250"/>
    <tableColumn id="9" xr3:uid="{00000000-0010-0000-0300-000009000000}" name="Aug" totalsRowFunction="sum" dataDxfId="249" totalsRowDxfId="248"/>
    <tableColumn id="10" xr3:uid="{00000000-0010-0000-0300-00000A000000}" name="Sept" totalsRowFunction="sum" dataDxfId="247" totalsRowDxfId="246"/>
    <tableColumn id="11" xr3:uid="{00000000-0010-0000-0300-00000B000000}" name="Oct" totalsRowFunction="sum" dataDxfId="245" totalsRowDxfId="244"/>
    <tableColumn id="12" xr3:uid="{00000000-0010-0000-0300-00000C000000}" name="Nov" totalsRowFunction="sum" dataDxfId="243" totalsRowDxfId="242"/>
    <tableColumn id="13" xr3:uid="{00000000-0010-0000-0300-00000D000000}" name="Dec" totalsRowFunction="sum" dataDxfId="241" totalsRowDxfId="240"/>
    <tableColumn id="14" xr3:uid="{00000000-0010-0000-0300-00000E000000}" name="Year" totalsRowFunction="sum" dataDxfId="239" totalsRowDxfId="238">
      <calculatedColumnFormula>SUM(tblEntertainment[[#This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Entertainment Expenses" altTextSummary="Enter your entertainment expenses for the year, separated by month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blHealth" displayName="tblHealth" ref="A73:N82" headerRowCount="0" totalsRowCount="1" headerRowDxfId="237" totalsRowDxfId="235" tableBorderDxfId="236" totalsRowBorderDxfId="234">
  <tableColumns count="14">
    <tableColumn id="1" xr3:uid="{00000000-0010-0000-0400-000001000000}" name="Health" totalsRowLabel="Total" dataDxfId="233" totalsRowDxfId="232"/>
    <tableColumn id="2" xr3:uid="{00000000-0010-0000-0400-000002000000}" name="Jan" totalsRowFunction="sum" dataDxfId="231" totalsRowDxfId="230"/>
    <tableColumn id="3" xr3:uid="{00000000-0010-0000-0400-000003000000}" name="Feb" totalsRowFunction="sum" dataDxfId="229" totalsRowDxfId="228"/>
    <tableColumn id="4" xr3:uid="{00000000-0010-0000-0400-000004000000}" name="March" totalsRowFunction="sum" dataDxfId="227" totalsRowDxfId="226"/>
    <tableColumn id="5" xr3:uid="{00000000-0010-0000-0400-000005000000}" name="April" totalsRowFunction="sum" dataDxfId="225" totalsRowDxfId="224"/>
    <tableColumn id="6" xr3:uid="{00000000-0010-0000-0400-000006000000}" name="May" totalsRowFunction="sum" dataDxfId="223" totalsRowDxfId="222"/>
    <tableColumn id="7" xr3:uid="{00000000-0010-0000-0400-000007000000}" name="June" totalsRowFunction="sum" dataDxfId="221" totalsRowDxfId="220"/>
    <tableColumn id="8" xr3:uid="{00000000-0010-0000-0400-000008000000}" name="July" totalsRowFunction="sum" dataDxfId="219" totalsRowDxfId="218"/>
    <tableColumn id="9" xr3:uid="{00000000-0010-0000-0400-000009000000}" name="Aug" totalsRowFunction="sum" dataDxfId="217" totalsRowDxfId="216"/>
    <tableColumn id="10" xr3:uid="{00000000-0010-0000-0400-00000A000000}" name="Sept" totalsRowFunction="sum" dataDxfId="215" totalsRowDxfId="214"/>
    <tableColumn id="11" xr3:uid="{00000000-0010-0000-0400-00000B000000}" name="Oct" totalsRowFunction="sum" dataDxfId="213" totalsRowDxfId="212"/>
    <tableColumn id="12" xr3:uid="{00000000-0010-0000-0400-00000C000000}" name="Nov" totalsRowFunction="sum" dataDxfId="211" totalsRowDxfId="210"/>
    <tableColumn id="13" xr3:uid="{00000000-0010-0000-0400-00000D000000}" name="Dec" totalsRowFunction="sum" dataDxfId="209" totalsRowDxfId="208"/>
    <tableColumn id="14" xr3:uid="{00000000-0010-0000-0400-00000E000000}" name="Year" totalsRowFunction="sum" dataDxfId="207" totalsRowDxfId="206">
      <calculatedColumnFormula>SUM(tblHealth[[#This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Health Expenses" altTextSummary="Enter your health expenses for the year, separated by month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blVacations" displayName="tblVacations" ref="A85:N91" headerRowCount="0" totalsRowCount="1" headerRowDxfId="205" totalsRowDxfId="203" tableBorderDxfId="204" totalsRowBorderDxfId="202">
  <tableColumns count="14">
    <tableColumn id="1" xr3:uid="{00000000-0010-0000-0500-000001000000}" name="Vacations" totalsRowLabel="Total" dataDxfId="201" totalsRowDxfId="200"/>
    <tableColumn id="2" xr3:uid="{00000000-0010-0000-0500-000002000000}" name="Jan" totalsRowFunction="sum" dataDxfId="199" totalsRowDxfId="198"/>
    <tableColumn id="3" xr3:uid="{00000000-0010-0000-0500-000003000000}" name="Feb" totalsRowFunction="sum" dataDxfId="197" totalsRowDxfId="196"/>
    <tableColumn id="4" xr3:uid="{00000000-0010-0000-0500-000004000000}" name="March" totalsRowFunction="sum" dataDxfId="195" totalsRowDxfId="194"/>
    <tableColumn id="5" xr3:uid="{00000000-0010-0000-0500-000005000000}" name="April" totalsRowFunction="sum" dataDxfId="193" totalsRowDxfId="192"/>
    <tableColumn id="6" xr3:uid="{00000000-0010-0000-0500-000006000000}" name="May" totalsRowFunction="sum" dataDxfId="191" totalsRowDxfId="190"/>
    <tableColumn id="7" xr3:uid="{00000000-0010-0000-0500-000007000000}" name="June" totalsRowFunction="sum" dataDxfId="189" totalsRowDxfId="188"/>
    <tableColumn id="8" xr3:uid="{00000000-0010-0000-0500-000008000000}" name="July" totalsRowFunction="sum" dataDxfId="187" totalsRowDxfId="186"/>
    <tableColumn id="9" xr3:uid="{00000000-0010-0000-0500-000009000000}" name="Aug" totalsRowFunction="sum" dataDxfId="185" totalsRowDxfId="184"/>
    <tableColumn id="10" xr3:uid="{00000000-0010-0000-0500-00000A000000}" name="Sept" totalsRowFunction="sum" dataDxfId="183" totalsRowDxfId="182"/>
    <tableColumn id="11" xr3:uid="{00000000-0010-0000-0500-00000B000000}" name="Oct" totalsRowFunction="sum" dataDxfId="181" totalsRowDxfId="180"/>
    <tableColumn id="12" xr3:uid="{00000000-0010-0000-0500-00000C000000}" name="Nov" totalsRowFunction="sum" dataDxfId="179" totalsRowDxfId="178"/>
    <tableColumn id="13" xr3:uid="{00000000-0010-0000-0500-00000D000000}" name="Dec" totalsRowFunction="sum" dataDxfId="177" totalsRowDxfId="176"/>
    <tableColumn id="14" xr3:uid="{00000000-0010-0000-0500-00000E000000}" name="Year" totalsRowFunction="sum" dataDxfId="175" totalsRowDxfId="174">
      <calculatedColumnFormula>SUM(tblVacations[[#This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Vacation Expenses" altTextSummary="Enter your vacation expenses for the year, separated by month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blRecreation" displayName="tblRecreation" ref="A94:N98" headerRowCount="0" totalsRowCount="1" headerRowDxfId="173" totalsRowDxfId="171" tableBorderDxfId="172" totalsRowBorderDxfId="170">
  <tableColumns count="14">
    <tableColumn id="1" xr3:uid="{00000000-0010-0000-0600-000001000000}" name="Recreation" totalsRowLabel="Total" dataDxfId="169" totalsRowDxfId="168"/>
    <tableColumn id="2" xr3:uid="{00000000-0010-0000-0600-000002000000}" name="Jan" totalsRowFunction="sum" dataDxfId="167" totalsRowDxfId="166"/>
    <tableColumn id="3" xr3:uid="{00000000-0010-0000-0600-000003000000}" name="Feb" totalsRowFunction="sum" dataDxfId="165" totalsRowDxfId="164"/>
    <tableColumn id="4" xr3:uid="{00000000-0010-0000-0600-000004000000}" name="March" totalsRowFunction="sum" dataDxfId="163" totalsRowDxfId="162"/>
    <tableColumn id="5" xr3:uid="{00000000-0010-0000-0600-000005000000}" name="April" totalsRowFunction="sum" dataDxfId="161" totalsRowDxfId="160"/>
    <tableColumn id="6" xr3:uid="{00000000-0010-0000-0600-000006000000}" name="May" totalsRowFunction="sum" dataDxfId="159" totalsRowDxfId="158"/>
    <tableColumn id="7" xr3:uid="{00000000-0010-0000-0600-000007000000}" name="June" totalsRowFunction="sum" dataDxfId="157" totalsRowDxfId="156"/>
    <tableColumn id="8" xr3:uid="{00000000-0010-0000-0600-000008000000}" name="July" totalsRowFunction="sum" dataDxfId="155" totalsRowDxfId="154"/>
    <tableColumn id="9" xr3:uid="{00000000-0010-0000-0600-000009000000}" name="Aug" totalsRowFunction="sum" dataDxfId="153" totalsRowDxfId="152"/>
    <tableColumn id="10" xr3:uid="{00000000-0010-0000-0600-00000A000000}" name="Sept" totalsRowFunction="sum" dataDxfId="151" totalsRowDxfId="150"/>
    <tableColumn id="11" xr3:uid="{00000000-0010-0000-0600-00000B000000}" name="Oct" totalsRowFunction="sum" dataDxfId="149" totalsRowDxfId="148"/>
    <tableColumn id="12" xr3:uid="{00000000-0010-0000-0600-00000C000000}" name="Nov" totalsRowFunction="sum" dataDxfId="147" totalsRowDxfId="146"/>
    <tableColumn id="13" xr3:uid="{00000000-0010-0000-0600-00000D000000}" name="Dec" totalsRowFunction="sum" dataDxfId="145" totalsRowDxfId="144"/>
    <tableColumn id="14" xr3:uid="{00000000-0010-0000-0600-00000E000000}" name="Year" totalsRowFunction="sum" dataDxfId="143" totalsRowDxfId="142">
      <calculatedColumnFormula>SUM(tblRecreation[[#This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Recreation Expenses" altTextSummary="Enter your recreation expenses for the year, separated by month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blDues" displayName="tblDues" ref="A101:N110" headerRowCount="0" totalsRowCount="1" headerRowDxfId="141" totalsRowDxfId="139" tableBorderDxfId="140" totalsRowBorderDxfId="138">
  <tableColumns count="14">
    <tableColumn id="1" xr3:uid="{00000000-0010-0000-0700-000001000000}" name="Dues/subscriptions" totalsRowLabel="Total" dataDxfId="137" totalsRowDxfId="136"/>
    <tableColumn id="2" xr3:uid="{00000000-0010-0000-0700-000002000000}" name="Jan" totalsRowFunction="sum" dataDxfId="135" totalsRowDxfId="134"/>
    <tableColumn id="3" xr3:uid="{00000000-0010-0000-0700-000003000000}" name="Feb" totalsRowFunction="sum" dataDxfId="133" totalsRowDxfId="132"/>
    <tableColumn id="4" xr3:uid="{00000000-0010-0000-0700-000004000000}" name="March" totalsRowFunction="sum" dataDxfId="131" totalsRowDxfId="130"/>
    <tableColumn id="5" xr3:uid="{00000000-0010-0000-0700-000005000000}" name="April" totalsRowFunction="sum" dataDxfId="129" totalsRowDxfId="128"/>
    <tableColumn id="6" xr3:uid="{00000000-0010-0000-0700-000006000000}" name="May" totalsRowFunction="sum" dataDxfId="127" totalsRowDxfId="126"/>
    <tableColumn id="7" xr3:uid="{00000000-0010-0000-0700-000007000000}" name="June" totalsRowFunction="sum" dataDxfId="125" totalsRowDxfId="124"/>
    <tableColumn id="8" xr3:uid="{00000000-0010-0000-0700-000008000000}" name="July" totalsRowFunction="sum" dataDxfId="123" totalsRowDxfId="122"/>
    <tableColumn id="9" xr3:uid="{00000000-0010-0000-0700-000009000000}" name="Aug" totalsRowFunction="sum" dataDxfId="121" totalsRowDxfId="120"/>
    <tableColumn id="10" xr3:uid="{00000000-0010-0000-0700-00000A000000}" name="Sept" totalsRowFunction="sum" dataDxfId="119" totalsRowDxfId="118"/>
    <tableColumn id="11" xr3:uid="{00000000-0010-0000-0700-00000B000000}" name="Oct" totalsRowFunction="sum" dataDxfId="117" totalsRowDxfId="116"/>
    <tableColumn id="12" xr3:uid="{00000000-0010-0000-0700-00000C000000}" name="Nov" totalsRowFunction="sum" dataDxfId="115" totalsRowDxfId="114"/>
    <tableColumn id="13" xr3:uid="{00000000-0010-0000-0700-00000D000000}" name="Dec" totalsRowFunction="sum" dataDxfId="113" totalsRowDxfId="112"/>
    <tableColumn id="14" xr3:uid="{00000000-0010-0000-0700-00000E000000}" name="Year" totalsRowFunction="sum" dataDxfId="111" totalsRowDxfId="110">
      <calculatedColumnFormula>SUM(tblDues[[#This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Dues &amp; Subscription Expenses" altTextSummary="Enter your dues &amp; subscription expenses for the year, separated by month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blPersonal" displayName="tblPersonal" ref="A113:N125" headerRowCount="0" totalsRowCount="1" headerRowDxfId="109" totalsRowDxfId="107" tableBorderDxfId="108" totalsRowBorderDxfId="106">
  <tableColumns count="14">
    <tableColumn id="1" xr3:uid="{00000000-0010-0000-0800-000001000000}" name="Personal" totalsRowLabel="Total" dataDxfId="105" totalsRowDxfId="104"/>
    <tableColumn id="2" xr3:uid="{00000000-0010-0000-0800-000002000000}" name="Jan" totalsRowFunction="sum" dataDxfId="103" totalsRowDxfId="102"/>
    <tableColumn id="3" xr3:uid="{00000000-0010-0000-0800-000003000000}" name="Feb" totalsRowFunction="sum" dataDxfId="101" totalsRowDxfId="100"/>
    <tableColumn id="4" xr3:uid="{00000000-0010-0000-0800-000004000000}" name="March" totalsRowFunction="sum" dataDxfId="99" totalsRowDxfId="98"/>
    <tableColumn id="5" xr3:uid="{00000000-0010-0000-0800-000005000000}" name="April" totalsRowFunction="sum" dataDxfId="97" totalsRowDxfId="96"/>
    <tableColumn id="6" xr3:uid="{00000000-0010-0000-0800-000006000000}" name="May" totalsRowFunction="sum" dataDxfId="95" totalsRowDxfId="94"/>
    <tableColumn id="7" xr3:uid="{00000000-0010-0000-0800-000007000000}" name="June" totalsRowFunction="sum" dataDxfId="93" totalsRowDxfId="92"/>
    <tableColumn id="8" xr3:uid="{00000000-0010-0000-0800-000008000000}" name="July" totalsRowFunction="sum" dataDxfId="91" totalsRowDxfId="90"/>
    <tableColumn id="9" xr3:uid="{00000000-0010-0000-0800-000009000000}" name="Aug" totalsRowFunction="sum" dataDxfId="89" totalsRowDxfId="88"/>
    <tableColumn id="10" xr3:uid="{00000000-0010-0000-0800-00000A000000}" name="Sept" totalsRowFunction="sum" dataDxfId="87" totalsRowDxfId="86"/>
    <tableColumn id="11" xr3:uid="{00000000-0010-0000-0800-00000B000000}" name="Oct" totalsRowFunction="sum" dataDxfId="85" totalsRowDxfId="84"/>
    <tableColumn id="12" xr3:uid="{00000000-0010-0000-0800-00000C000000}" name="Nov" totalsRowFunction="sum" dataDxfId="83" totalsRowDxfId="82"/>
    <tableColumn id="13" xr3:uid="{00000000-0010-0000-0800-00000D000000}" name="Dec" totalsRowFunction="sum" dataDxfId="81" totalsRowDxfId="80"/>
    <tableColumn id="14" xr3:uid="{00000000-0010-0000-0800-00000E000000}" name="Year" totalsRowFunction="sum" dataDxfId="79" totalsRowDxfId="78">
      <calculatedColumnFormula>SUM(tblPersonal[[#This Row],[Jan]:[Dec]])</calculatedColumnFormula>
    </tableColumn>
  </tableColumns>
  <tableStyleInfo name="Personal Budget - Total" showFirstColumn="0" showLastColumn="0" showRowStripes="0" showColumnStripes="1"/>
  <extLst>
    <ext xmlns:x14="http://schemas.microsoft.com/office/spreadsheetml/2009/9/main" uri="{504A1905-F514-4f6f-8877-14C23A59335A}">
      <x14:table altText="Personal Expenses" altTextSummary="Enter your personal expenses for the year, separated by month.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O149"/>
  <sheetViews>
    <sheetView showGridLines="0" tabSelected="1" topLeftCell="A16" workbookViewId="0">
      <selection activeCell="Y131" sqref="Y131"/>
    </sheetView>
  </sheetViews>
  <sheetFormatPr defaultRowHeight="12.75" x14ac:dyDescent="0.2"/>
  <cols>
    <col min="1" max="1" width="25.7109375" customWidth="1"/>
    <col min="2" max="13" width="11.28515625" style="1" customWidth="1"/>
    <col min="14" max="14" width="12.42578125" style="1" customWidth="1"/>
    <col min="15" max="15" width="9.140625" customWidth="1"/>
  </cols>
  <sheetData>
    <row r="1" spans="1:15" ht="30" x14ac:dyDescent="0.2">
      <c r="A1" s="2"/>
    </row>
    <row r="2" spans="1:15" ht="30" x14ac:dyDescent="0.2">
      <c r="A2" s="2"/>
    </row>
    <row r="3" spans="1:15" s="14" customFormat="1" ht="81.75" customHeight="1" x14ac:dyDescent="0.2">
      <c r="B3"/>
    </row>
    <row r="4" spans="1:15" ht="15" x14ac:dyDescent="0.2">
      <c r="A4" s="13"/>
    </row>
    <row r="6" spans="1:1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6.5" x14ac:dyDescent="0.2">
      <c r="A7" s="16" t="s">
        <v>22</v>
      </c>
      <c r="B7" s="20" t="s">
        <v>30</v>
      </c>
      <c r="C7" s="20" t="s">
        <v>31</v>
      </c>
      <c r="D7" s="20" t="s">
        <v>33</v>
      </c>
      <c r="E7" s="20" t="s">
        <v>34</v>
      </c>
      <c r="F7" s="20" t="s">
        <v>32</v>
      </c>
      <c r="G7" s="20" t="s">
        <v>35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  <c r="N7" s="20" t="s">
        <v>42</v>
      </c>
      <c r="O7" s="17"/>
    </row>
    <row r="8" spans="1:15" ht="15" x14ac:dyDescent="0.2">
      <c r="A8" s="19" t="s">
        <v>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5" x14ac:dyDescent="0.2">
      <c r="A9" s="18" t="s">
        <v>107</v>
      </c>
      <c r="B9" s="6" t="s">
        <v>43</v>
      </c>
      <c r="C9" s="6" t="s">
        <v>43</v>
      </c>
      <c r="D9" s="6"/>
      <c r="E9" s="6" t="s">
        <v>43</v>
      </c>
      <c r="F9" s="6"/>
      <c r="G9" s="6" t="s">
        <v>43</v>
      </c>
      <c r="H9" s="6" t="s">
        <v>43</v>
      </c>
      <c r="I9" s="6" t="s">
        <v>43</v>
      </c>
      <c r="J9" s="6"/>
      <c r="K9" s="6"/>
      <c r="L9" s="6" t="s">
        <v>43</v>
      </c>
      <c r="M9" s="6" t="s">
        <v>43</v>
      </c>
      <c r="N9" s="6">
        <f>SUM(tblHome[[#This Row],[Jan]:[Dec]])</f>
        <v>0</v>
      </c>
    </row>
    <row r="10" spans="1:15" x14ac:dyDescent="0.2">
      <c r="A10" s="3" t="s">
        <v>108</v>
      </c>
      <c r="B10" s="4" t="s">
        <v>43</v>
      </c>
      <c r="C10" s="4"/>
      <c r="D10" s="4" t="s">
        <v>43</v>
      </c>
      <c r="E10" s="4" t="s">
        <v>43</v>
      </c>
      <c r="F10" s="4" t="s">
        <v>43</v>
      </c>
      <c r="G10" s="4" t="s">
        <v>43</v>
      </c>
      <c r="H10" s="4" t="s">
        <v>43</v>
      </c>
      <c r="I10" s="4" t="s">
        <v>43</v>
      </c>
      <c r="J10" s="4" t="s">
        <v>43</v>
      </c>
      <c r="K10" s="4"/>
      <c r="L10" s="4" t="s">
        <v>43</v>
      </c>
      <c r="M10" s="4" t="s">
        <v>43</v>
      </c>
      <c r="N10" s="4">
        <f>SUM(tblHome[[#This Row],[Jan]:[Dec]])</f>
        <v>0</v>
      </c>
    </row>
    <row r="11" spans="1:15" x14ac:dyDescent="0.2">
      <c r="A11" s="3" t="s">
        <v>109</v>
      </c>
      <c r="B11" s="4" t="s">
        <v>43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f>SUM(tblHome[[#This Row],[Jan]:[Dec]])</f>
        <v>0</v>
      </c>
    </row>
    <row r="12" spans="1:15" x14ac:dyDescent="0.2">
      <c r="A12" s="3" t="s">
        <v>110</v>
      </c>
      <c r="B12" s="4" t="s">
        <v>43</v>
      </c>
      <c r="C12" s="4" t="s">
        <v>43</v>
      </c>
      <c r="D12" s="4" t="s">
        <v>43</v>
      </c>
      <c r="E12" s="4" t="s">
        <v>43</v>
      </c>
      <c r="F12" s="4" t="s">
        <v>43</v>
      </c>
      <c r="G12" s="4"/>
      <c r="H12" s="4" t="s">
        <v>43</v>
      </c>
      <c r="I12" s="4" t="s">
        <v>43</v>
      </c>
      <c r="J12" s="4" t="s">
        <v>43</v>
      </c>
      <c r="K12" s="4"/>
      <c r="L12" s="4" t="s">
        <v>43</v>
      </c>
      <c r="M12" s="4" t="s">
        <v>43</v>
      </c>
      <c r="N12" s="4">
        <f>SUM(tblHome[[#This Row],[Jan]:[Dec]])</f>
        <v>0</v>
      </c>
    </row>
    <row r="13" spans="1:15" x14ac:dyDescent="0.2">
      <c r="A13" s="3" t="s">
        <v>60</v>
      </c>
      <c r="B13" s="4" t="s">
        <v>43</v>
      </c>
      <c r="C13" s="4" t="s">
        <v>43</v>
      </c>
      <c r="D13" s="4" t="s">
        <v>43</v>
      </c>
      <c r="E13" s="4"/>
      <c r="F13" s="4"/>
      <c r="G13" s="4"/>
      <c r="H13" s="4"/>
      <c r="I13" s="4"/>
      <c r="J13" s="4"/>
      <c r="K13" s="4"/>
      <c r="L13" s="4"/>
      <c r="M13" s="4"/>
      <c r="N13" s="4">
        <f>SUM(tblHome[[#This Row],[Jan]:[Dec]])</f>
        <v>0</v>
      </c>
    </row>
    <row r="14" spans="1:15" x14ac:dyDescent="0.2">
      <c r="A14" s="8" t="s">
        <v>21</v>
      </c>
      <c r="B14" s="9">
        <f>SUBTOTAL(109,tblHome[Jan])</f>
        <v>0</v>
      </c>
      <c r="C14" s="9">
        <f>SUBTOTAL(109,tblHome[Feb])</f>
        <v>0</v>
      </c>
      <c r="D14" s="9">
        <f>SUBTOTAL(109,tblHome[March])</f>
        <v>0</v>
      </c>
      <c r="E14" s="9">
        <f>SUBTOTAL(109,tblHome[April])</f>
        <v>0</v>
      </c>
      <c r="F14" s="9">
        <f>SUBTOTAL(109,tblHome[May])</f>
        <v>0</v>
      </c>
      <c r="G14" s="9">
        <f>SUBTOTAL(109,tblHome[June])</f>
        <v>0</v>
      </c>
      <c r="H14" s="9">
        <f>SUBTOTAL(109,tblHome[July])</f>
        <v>0</v>
      </c>
      <c r="I14" s="9">
        <f>SUBTOTAL(109,tblHome[Aug])</f>
        <v>0</v>
      </c>
      <c r="J14" s="9">
        <f>SUBTOTAL(109,tblHome[Sept])</f>
        <v>0</v>
      </c>
      <c r="K14" s="9">
        <f>SUBTOTAL(109,tblHome[Oct])</f>
        <v>0</v>
      </c>
      <c r="L14" s="9">
        <f>SUBTOTAL(109,tblHome[Nov])</f>
        <v>0</v>
      </c>
      <c r="M14" s="9">
        <f>SUBTOTAL(109,tblHome[Dec])</f>
        <v>0</v>
      </c>
      <c r="N14" s="9">
        <f>SUBTOTAL(109,tblHome[Year])</f>
        <v>0</v>
      </c>
    </row>
    <row r="15" spans="1:1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x14ac:dyDescent="0.2">
      <c r="A16" s="19" t="s">
        <v>46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5" x14ac:dyDescent="0.2">
      <c r="A17" s="5" t="s">
        <v>51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>SUM(tblDaily[[#This Row],[Jan]:[Dec]])</f>
        <v>0</v>
      </c>
    </row>
    <row r="18" spans="1:15" x14ac:dyDescent="0.2">
      <c r="A18" s="7" t="s">
        <v>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>SUM(tblDaily[[#This Row],[Jan]:[Dec]])</f>
        <v>0</v>
      </c>
    </row>
    <row r="19" spans="1:15" x14ac:dyDescent="0.2">
      <c r="A19" s="7" t="s">
        <v>53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>SUM(tblDaily[[#This Row],[Jan]:[Dec]])</f>
        <v>0</v>
      </c>
    </row>
    <row r="20" spans="1:15" x14ac:dyDescent="0.2">
      <c r="A20" s="7" t="s">
        <v>54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>SUM(tblDaily[[#This Row],[Jan]:[Dec]])</f>
        <v>0</v>
      </c>
    </row>
    <row r="21" spans="1:15" x14ac:dyDescent="0.2">
      <c r="A21" s="7" t="s">
        <v>55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>SUM(tblDaily[[#This Row],[Jan]:[Dec]])</f>
        <v>0</v>
      </c>
    </row>
    <row r="22" spans="1:15" x14ac:dyDescent="0.2">
      <c r="A22" s="7" t="s">
        <v>56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f>SUM(tblDaily[[#This Row],[Jan]:[Dec]])</f>
        <v>0</v>
      </c>
    </row>
    <row r="23" spans="1:15" x14ac:dyDescent="0.2">
      <c r="A23" s="7" t="s">
        <v>57</v>
      </c>
      <c r="B23" s="4" t="s">
        <v>43</v>
      </c>
      <c r="C23" s="4" t="s">
        <v>43</v>
      </c>
      <c r="D23" s="4" t="s">
        <v>43</v>
      </c>
      <c r="E23" s="4" t="s">
        <v>43</v>
      </c>
      <c r="F23" s="4" t="s">
        <v>43</v>
      </c>
      <c r="G23" s="4" t="s">
        <v>43</v>
      </c>
      <c r="H23" s="4" t="s">
        <v>43</v>
      </c>
      <c r="I23" s="4" t="s">
        <v>43</v>
      </c>
      <c r="J23" s="4"/>
      <c r="K23" s="4" t="s">
        <v>43</v>
      </c>
      <c r="L23" s="4"/>
      <c r="M23" s="4" t="s">
        <v>43</v>
      </c>
      <c r="N23" s="4">
        <f>SUM(tblDaily[[#This Row],[Jan]:[Dec]])</f>
        <v>0</v>
      </c>
    </row>
    <row r="24" spans="1:15" x14ac:dyDescent="0.2">
      <c r="A24" s="7" t="s">
        <v>58</v>
      </c>
      <c r="B24" s="4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f>SUM(tblDaily[[#This Row],[Jan]:[Dec]])</f>
        <v>0</v>
      </c>
    </row>
    <row r="25" spans="1:15" x14ac:dyDescent="0.2">
      <c r="A25" s="7" t="s">
        <v>59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f>SUM(tblDaily[[#This Row],[Jan]:[Dec]])</f>
        <v>0</v>
      </c>
    </row>
    <row r="26" spans="1:15" x14ac:dyDescent="0.2">
      <c r="A26" s="7" t="s">
        <v>104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f>SUM(tblDaily[[#This Row],[Jan]:[Dec]])</f>
        <v>0</v>
      </c>
    </row>
    <row r="27" spans="1:15" x14ac:dyDescent="0.2">
      <c r="A27" s="7" t="s">
        <v>105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f>SUM(tblDaily[[#This Row],[Jan]:[Dec]])</f>
        <v>0</v>
      </c>
    </row>
    <row r="28" spans="1:15" x14ac:dyDescent="0.2">
      <c r="A28" s="7" t="s">
        <v>116</v>
      </c>
      <c r="B28" s="4" t="s">
        <v>43</v>
      </c>
      <c r="C28" s="4" t="s">
        <v>43</v>
      </c>
      <c r="D28" s="4"/>
      <c r="E28" s="4" t="s">
        <v>43</v>
      </c>
      <c r="F28" s="4" t="s">
        <v>43</v>
      </c>
      <c r="G28" s="4" t="s">
        <v>43</v>
      </c>
      <c r="H28" s="4"/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>
        <f>SUM(tblDaily[[#This Row],[Jan]:[Dec]])</f>
        <v>0</v>
      </c>
    </row>
    <row r="29" spans="1:15" x14ac:dyDescent="0.2">
      <c r="A29" s="7" t="s">
        <v>106</v>
      </c>
      <c r="B29" s="4" t="s">
        <v>43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>SUM(tblDaily[[#This Row],[Jan]:[Dec]])</f>
        <v>0</v>
      </c>
    </row>
    <row r="30" spans="1:15" x14ac:dyDescent="0.2">
      <c r="A30" s="8" t="s">
        <v>117</v>
      </c>
      <c r="B30" s="9" t="s">
        <v>43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f>SUM(tblDaily[[#This Row],[Jan]:[Dec]])</f>
        <v>0</v>
      </c>
    </row>
    <row r="31" spans="1:15" x14ac:dyDescent="0.2">
      <c r="A31" s="10" t="s">
        <v>21</v>
      </c>
      <c r="B31" s="11">
        <f>SUBTOTAL(109,tblDaily[Jan])</f>
        <v>0</v>
      </c>
      <c r="C31" s="11">
        <f>SUBTOTAL(109,tblDaily[Feb])</f>
        <v>0</v>
      </c>
      <c r="D31" s="11">
        <f>SUBTOTAL(109,tblDaily[March])</f>
        <v>0</v>
      </c>
      <c r="E31" s="11">
        <f>SUBTOTAL(109,tblDaily[April])</f>
        <v>0</v>
      </c>
      <c r="F31" s="11">
        <f>SUBTOTAL(109,tblDaily[May])</f>
        <v>0</v>
      </c>
      <c r="G31" s="11">
        <f>SUBTOTAL(109,tblDaily[June])</f>
        <v>0</v>
      </c>
      <c r="H31" s="11">
        <f>SUBTOTAL(109,tblDaily[July])</f>
        <v>0</v>
      </c>
      <c r="I31" s="11">
        <f>SUBTOTAL(109,tblDaily[Aug])</f>
        <v>0</v>
      </c>
      <c r="J31" s="11">
        <f>SUBTOTAL(109,tblDaily[Sept])</f>
        <v>0</v>
      </c>
      <c r="K31" s="11">
        <f>SUBTOTAL(109,tblDaily[Oct])</f>
        <v>0</v>
      </c>
      <c r="L31" s="11">
        <f>SUBTOTAL(109,tblDaily[Nov])</f>
        <v>0</v>
      </c>
      <c r="M31" s="11">
        <f>SUBTOTAL(109,tblDaily[Dec])</f>
        <v>0</v>
      </c>
      <c r="N31" s="11">
        <f>SUBTOTAL(109,tblDaily[Year])</f>
        <v>0</v>
      </c>
    </row>
    <row r="32" spans="1:1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4" ht="15" x14ac:dyDescent="0.2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x14ac:dyDescent="0.2">
      <c r="A34" s="5" t="s">
        <v>48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>SUM(tblTransportation[[#This Row],[Jan]:[Dec]])</f>
        <v>0</v>
      </c>
    </row>
    <row r="35" spans="1:14" x14ac:dyDescent="0.2">
      <c r="A35" s="7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f>SUM(tblTransportation[[#This Row],[Jan]:[Dec]])</f>
        <v>0</v>
      </c>
    </row>
    <row r="36" spans="1:14" x14ac:dyDescent="0.2">
      <c r="A36" s="7" t="s">
        <v>50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>SUM(tblTransportation[[#This Row],[Jan]:[Dec]])</f>
        <v>0</v>
      </c>
    </row>
    <row r="37" spans="1:14" x14ac:dyDescent="0.2">
      <c r="A37" s="7" t="s">
        <v>61</v>
      </c>
      <c r="B37" s="4"/>
      <c r="C37" s="4"/>
      <c r="D37" s="4"/>
      <c r="E37" s="4"/>
      <c r="F37" s="4" t="s">
        <v>43</v>
      </c>
      <c r="G37" s="4" t="s">
        <v>43</v>
      </c>
      <c r="H37" s="4"/>
      <c r="I37" s="4" t="s">
        <v>43</v>
      </c>
      <c r="J37" s="4"/>
      <c r="K37" s="4"/>
      <c r="L37" s="4" t="s">
        <v>43</v>
      </c>
      <c r="M37" s="4"/>
      <c r="N37" s="4">
        <f>SUM(tblTransportation[[#This Row],[Jan]:[Dec]])</f>
        <v>0</v>
      </c>
    </row>
    <row r="38" spans="1:14" x14ac:dyDescent="0.2">
      <c r="A38" s="7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>SUM(tblTransportation[[#This Row],[Jan]:[Dec]])</f>
        <v>0</v>
      </c>
    </row>
    <row r="39" spans="1:14" x14ac:dyDescent="0.2">
      <c r="A39" s="7" t="s">
        <v>63</v>
      </c>
      <c r="B39" s="4" t="s">
        <v>43</v>
      </c>
      <c r="C39" s="4" t="s">
        <v>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>SUM(tblTransportation[[#This Row],[Jan]:[Dec]])</f>
        <v>0</v>
      </c>
    </row>
    <row r="40" spans="1:14" x14ac:dyDescent="0.2">
      <c r="A40" s="7" t="s">
        <v>64</v>
      </c>
      <c r="B40" s="4" t="s">
        <v>43</v>
      </c>
      <c r="C40" s="4" t="s">
        <v>43</v>
      </c>
      <c r="D40" s="4" t="s">
        <v>43</v>
      </c>
      <c r="E40" s="4" t="s">
        <v>43</v>
      </c>
      <c r="F40" s="4" t="s">
        <v>43</v>
      </c>
      <c r="G40" s="4" t="s">
        <v>43</v>
      </c>
      <c r="H40" s="4" t="s">
        <v>43</v>
      </c>
      <c r="I40" s="4" t="s">
        <v>43</v>
      </c>
      <c r="J40" s="4"/>
      <c r="K40" s="4" t="s">
        <v>43</v>
      </c>
      <c r="L40" s="4" t="s">
        <v>43</v>
      </c>
      <c r="M40" s="4" t="s">
        <v>43</v>
      </c>
      <c r="N40" s="4">
        <f>SUM(tblTransportation[[#This Row],[Jan]:[Dec]])</f>
        <v>0</v>
      </c>
    </row>
    <row r="41" spans="1:14" x14ac:dyDescent="0.2">
      <c r="A41" s="7" t="s">
        <v>65</v>
      </c>
      <c r="B41" s="4" t="s">
        <v>43</v>
      </c>
      <c r="C41" s="4" t="s">
        <v>43</v>
      </c>
      <c r="D41" s="4" t="s">
        <v>43</v>
      </c>
      <c r="E41" s="4" t="s">
        <v>43</v>
      </c>
      <c r="F41" s="4" t="s">
        <v>43</v>
      </c>
      <c r="G41" s="4" t="s">
        <v>43</v>
      </c>
      <c r="H41" s="4" t="s">
        <v>43</v>
      </c>
      <c r="I41" s="4" t="s">
        <v>43</v>
      </c>
      <c r="J41" s="4" t="s">
        <v>43</v>
      </c>
      <c r="K41" s="4" t="s">
        <v>43</v>
      </c>
      <c r="L41" s="4" t="s">
        <v>43</v>
      </c>
      <c r="M41" s="4" t="s">
        <v>43</v>
      </c>
      <c r="N41" s="4">
        <f>SUM(tblTransportation[[#This Row],[Jan]:[Dec]])</f>
        <v>0</v>
      </c>
    </row>
    <row r="42" spans="1:14" x14ac:dyDescent="0.2">
      <c r="A42" s="7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f>SUM(tblTransportation[[#This Row],[Jan]:[Dec]])</f>
        <v>0</v>
      </c>
    </row>
    <row r="43" spans="1:14" x14ac:dyDescent="0.2">
      <c r="A43" s="7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f>SUM(tblTransportation[[#This Row],[Jan]:[Dec]])</f>
        <v>0</v>
      </c>
    </row>
    <row r="44" spans="1:14" x14ac:dyDescent="0.2">
      <c r="A44" s="7" t="s">
        <v>68</v>
      </c>
      <c r="B44" s="4"/>
      <c r="C44" s="4"/>
      <c r="D44" s="4"/>
      <c r="E44" s="4" t="s">
        <v>43</v>
      </c>
      <c r="F44" s="4"/>
      <c r="G44" s="4"/>
      <c r="H44" s="4"/>
      <c r="I44" s="4"/>
      <c r="J44" s="4"/>
      <c r="K44" s="4"/>
      <c r="L44" s="4"/>
      <c r="M44" s="4"/>
      <c r="N44" s="4">
        <f>SUM(tblTransportation[[#This Row],[Jan]:[Dec]])</f>
        <v>0</v>
      </c>
    </row>
    <row r="45" spans="1:14" x14ac:dyDescent="0.2">
      <c r="A45" s="7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f>SUM(tblTransportation[[#This Row],[Jan]:[Dec]])</f>
        <v>0</v>
      </c>
    </row>
    <row r="46" spans="1:14" x14ac:dyDescent="0.2">
      <c r="A46" s="7" t="s">
        <v>113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f>SUM(tblTransportation[[#This Row],[Jan]:[Dec]])</f>
        <v>0</v>
      </c>
    </row>
    <row r="47" spans="1:14" x14ac:dyDescent="0.2">
      <c r="A47" s="7" t="s">
        <v>70</v>
      </c>
      <c r="B47" s="4" t="s">
        <v>43</v>
      </c>
      <c r="C47" s="4" t="s">
        <v>43</v>
      </c>
      <c r="D47" s="4" t="s">
        <v>43</v>
      </c>
      <c r="E47" s="4" t="s">
        <v>43</v>
      </c>
      <c r="F47" s="4" t="s">
        <v>43</v>
      </c>
      <c r="G47" s="4" t="s">
        <v>43</v>
      </c>
      <c r="H47" s="4" t="s">
        <v>43</v>
      </c>
      <c r="I47" s="4" t="s">
        <v>43</v>
      </c>
      <c r="J47" s="4" t="s">
        <v>43</v>
      </c>
      <c r="K47" s="4" t="s">
        <v>43</v>
      </c>
      <c r="L47" s="4" t="s">
        <v>43</v>
      </c>
      <c r="M47" s="4" t="s">
        <v>43</v>
      </c>
      <c r="N47" s="4">
        <f>SUM(tblTransportation[[#This Row],[Jan]:[Dec]])</f>
        <v>0</v>
      </c>
    </row>
    <row r="48" spans="1:14" x14ac:dyDescent="0.2">
      <c r="A48" s="7" t="s">
        <v>71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>
        <f>SUM(tblTransportation[[#This Row],[Jan]:[Dec]])</f>
        <v>0</v>
      </c>
    </row>
    <row r="49" spans="1:15" x14ac:dyDescent="0.2">
      <c r="A49" s="7" t="s">
        <v>72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>SUM(tblTransportation[[#This Row],[Jan]:[Dec]])</f>
        <v>0</v>
      </c>
    </row>
    <row r="50" spans="1:15" x14ac:dyDescent="0.2">
      <c r="A50" s="7" t="s">
        <v>73</v>
      </c>
      <c r="B50" s="4"/>
      <c r="C50" s="4"/>
      <c r="D50" s="4"/>
      <c r="E50" s="4" t="s">
        <v>43</v>
      </c>
      <c r="F50" s="4"/>
      <c r="G50" s="4"/>
      <c r="H50" s="4"/>
      <c r="I50" s="4"/>
      <c r="J50" s="4"/>
      <c r="K50" s="4"/>
      <c r="L50" s="4"/>
      <c r="M50" s="4"/>
      <c r="N50" s="4">
        <f>SUM(tblTransportation[[#This Row],[Jan]:[Dec]])</f>
        <v>0</v>
      </c>
    </row>
    <row r="51" spans="1:15" x14ac:dyDescent="0.2">
      <c r="A51" s="7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>
        <f>SUM(tblTransportation[[#This Row],[Jan]:[Dec]])</f>
        <v>0</v>
      </c>
    </row>
    <row r="52" spans="1:15" x14ac:dyDescent="0.2">
      <c r="A52" s="7" t="s">
        <v>75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>
        <f>SUM(tblTransportation[[#This Row],[Jan]:[Dec]])</f>
        <v>0</v>
      </c>
    </row>
    <row r="53" spans="1:15" x14ac:dyDescent="0.2">
      <c r="A53" s="7" t="s">
        <v>103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>
        <f>SUM(tblTransportation[[#This Row],[Jan]:[Dec]])</f>
        <v>0</v>
      </c>
    </row>
    <row r="54" spans="1:15" x14ac:dyDescent="0.2">
      <c r="A54" s="7" t="s">
        <v>102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>
        <f>SUM(tblTransportation[[#This Row],[Jan]:[Dec]])</f>
        <v>0</v>
      </c>
    </row>
    <row r="55" spans="1:15" x14ac:dyDescent="0.2">
      <c r="A55" s="7" t="s">
        <v>101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f>SUM(tblTransportation[[#This Row],[Jan]:[Dec]])</f>
        <v>0</v>
      </c>
    </row>
    <row r="56" spans="1:15" x14ac:dyDescent="0.2">
      <c r="A56" s="7" t="s">
        <v>76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f>SUM(tblTransportation[[#This Row],[Jan]:[Dec]])</f>
        <v>0</v>
      </c>
    </row>
    <row r="57" spans="1:15" x14ac:dyDescent="0.2">
      <c r="A57" s="7" t="s">
        <v>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f>SUM(tblTransportation[[#This Row],[Jan]:[Dec]])</f>
        <v>0</v>
      </c>
    </row>
    <row r="58" spans="1:15" x14ac:dyDescent="0.2">
      <c r="A58" s="8" t="s">
        <v>21</v>
      </c>
      <c r="B58" s="9">
        <f>SUBTOTAL(109,tblTransportation[Jan])</f>
        <v>0</v>
      </c>
      <c r="C58" s="9">
        <f>SUBTOTAL(109,tblTransportation[Feb])</f>
        <v>0</v>
      </c>
      <c r="D58" s="9">
        <f>SUBTOTAL(109,tblTransportation[March])</f>
        <v>0</v>
      </c>
      <c r="E58" s="9">
        <f>SUBTOTAL(109,tblTransportation[April])</f>
        <v>0</v>
      </c>
      <c r="F58" s="9">
        <f>SUBTOTAL(109,tblTransportation[May])</f>
        <v>0</v>
      </c>
      <c r="G58" s="9">
        <f>SUBTOTAL(109,tblTransportation[June])</f>
        <v>0</v>
      </c>
      <c r="H58" s="9">
        <f>SUBTOTAL(109,tblTransportation[July])</f>
        <v>0</v>
      </c>
      <c r="I58" s="9">
        <f>SUBTOTAL(109,tblTransportation[Aug])</f>
        <v>0</v>
      </c>
      <c r="J58" s="9">
        <f>SUBTOTAL(109,tblTransportation[Sept])</f>
        <v>0</v>
      </c>
      <c r="K58" s="9">
        <f>SUBTOTAL(109,tblTransportation[Oct])</f>
        <v>0</v>
      </c>
      <c r="L58" s="9">
        <f>SUBTOTAL(109,tblTransportation[Nov])</f>
        <v>0</v>
      </c>
      <c r="M58" s="9">
        <f>SUBTOTAL(109,tblTransportation[Dec])</f>
        <v>0</v>
      </c>
      <c r="N58" s="9">
        <f>SUBTOTAL(109,tblTransportation[Year])</f>
        <v>0</v>
      </c>
    </row>
    <row r="59" spans="1:1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" x14ac:dyDescent="0.2">
      <c r="A60" s="19" t="s">
        <v>119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5" x14ac:dyDescent="0.2">
      <c r="A61" s="5" t="s">
        <v>77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f>SUM(tblEntertainment[[#This Row],[Jan]:[Dec]])</f>
        <v>0</v>
      </c>
    </row>
    <row r="62" spans="1:15" x14ac:dyDescent="0.2">
      <c r="A62" s="7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>SUM(tblEntertainment[[#This Row],[Jan]:[Dec]])</f>
        <v>0</v>
      </c>
    </row>
    <row r="63" spans="1:15" x14ac:dyDescent="0.2">
      <c r="A63" s="7" t="s">
        <v>0</v>
      </c>
      <c r="B63" s="4" t="s">
        <v>43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f>SUM(tblEntertainment[[#This Row],[Jan]:[Dec]])</f>
        <v>0</v>
      </c>
    </row>
    <row r="64" spans="1:15" x14ac:dyDescent="0.2">
      <c r="A64" s="7" t="s">
        <v>79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>SUM(tblEntertainment[[#This Row],[Jan]:[Dec]])</f>
        <v>0</v>
      </c>
    </row>
    <row r="65" spans="1:15" x14ac:dyDescent="0.2">
      <c r="A65" s="7" t="s">
        <v>80</v>
      </c>
      <c r="B65" s="4" t="s">
        <v>43</v>
      </c>
      <c r="C65" s="4" t="s">
        <v>43</v>
      </c>
      <c r="D65" s="4" t="s">
        <v>43</v>
      </c>
      <c r="E65" s="4" t="s">
        <v>43</v>
      </c>
      <c r="F65" s="4" t="s">
        <v>43</v>
      </c>
      <c r="G65" s="4" t="s">
        <v>43</v>
      </c>
      <c r="H65" s="4" t="s">
        <v>43</v>
      </c>
      <c r="I65" s="4"/>
      <c r="J65" s="4" t="s">
        <v>43</v>
      </c>
      <c r="K65" s="4" t="s">
        <v>43</v>
      </c>
      <c r="L65" s="4" t="s">
        <v>43</v>
      </c>
      <c r="M65" s="4" t="s">
        <v>43</v>
      </c>
      <c r="N65" s="4">
        <f>SUM(tblEntertainment[[#This Row],[Jan]:[Dec]])</f>
        <v>0</v>
      </c>
    </row>
    <row r="66" spans="1:15" x14ac:dyDescent="0.2">
      <c r="A66" s="7" t="s">
        <v>81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f>SUM(tblEntertainment[[#This Row],[Jan]:[Dec]])</f>
        <v>0</v>
      </c>
    </row>
    <row r="67" spans="1:15" x14ac:dyDescent="0.2">
      <c r="A67" s="7" t="s">
        <v>82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f>SUM(tblEntertainment[[#This Row],[Jan]:[Dec]])</f>
        <v>0</v>
      </c>
    </row>
    <row r="68" spans="1:15" x14ac:dyDescent="0.2">
      <c r="A68" s="7" t="s">
        <v>83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f>SUM(tblEntertainment[[#This Row],[Jan]:[Dec]])</f>
        <v>0</v>
      </c>
    </row>
    <row r="69" spans="1:15" x14ac:dyDescent="0.2">
      <c r="A69" s="7" t="s">
        <v>60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>SUM(tblEntertainment[[#This Row],[Jan]:[Dec]])</f>
        <v>0</v>
      </c>
    </row>
    <row r="70" spans="1:15" x14ac:dyDescent="0.2">
      <c r="A70" s="8" t="s">
        <v>21</v>
      </c>
      <c r="B70" s="9">
        <f>SUBTOTAL(109,tblEntertainment[Jan])</f>
        <v>0</v>
      </c>
      <c r="C70" s="9">
        <f>SUBTOTAL(109,tblEntertainment[Feb])</f>
        <v>0</v>
      </c>
      <c r="D70" s="9">
        <f>SUBTOTAL(109,tblEntertainment[March])</f>
        <v>0</v>
      </c>
      <c r="E70" s="9">
        <f>SUBTOTAL(109,tblEntertainment[April])</f>
        <v>0</v>
      </c>
      <c r="F70" s="9">
        <f>SUBTOTAL(109,tblEntertainment[May])</f>
        <v>0</v>
      </c>
      <c r="G70" s="9">
        <f>SUBTOTAL(109,tblEntertainment[June])</f>
        <v>0</v>
      </c>
      <c r="H70" s="9">
        <f>SUBTOTAL(109,tblEntertainment[July])</f>
        <v>0</v>
      </c>
      <c r="I70" s="9">
        <f>SUBTOTAL(109,tblEntertainment[Aug])</f>
        <v>0</v>
      </c>
      <c r="J70" s="9">
        <f>SUBTOTAL(109,tblEntertainment[Sept])</f>
        <v>0</v>
      </c>
      <c r="K70" s="9">
        <f>SUBTOTAL(109,tblEntertainment[Oct])</f>
        <v>0</v>
      </c>
      <c r="L70" s="9">
        <f>SUBTOTAL(109,tblEntertainment[Nov])</f>
        <v>0</v>
      </c>
      <c r="M70" s="9">
        <f>SUBTOTAL(109,tblEntertainment[Dec])</f>
        <v>0</v>
      </c>
      <c r="N70" s="9">
        <f>SUBTOTAL(109,tblEntertainment[Year])</f>
        <v>0</v>
      </c>
    </row>
    <row r="71" spans="1:1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" x14ac:dyDescent="0.2">
      <c r="A72" s="19" t="s">
        <v>44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5" x14ac:dyDescent="0.2">
      <c r="A73" s="5" t="s">
        <v>77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f>SUM(tblHealth[[#This Row],[Jan]:[Dec]])</f>
        <v>0</v>
      </c>
    </row>
    <row r="74" spans="1:15" x14ac:dyDescent="0.2">
      <c r="A74" s="7" t="s">
        <v>78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>SUM(tblHealth[[#This Row],[Jan]:[Dec]])</f>
        <v>0</v>
      </c>
    </row>
    <row r="75" spans="1:15" x14ac:dyDescent="0.2">
      <c r="A75" s="7" t="s">
        <v>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>SUM(tblHealth[[#This Row],[Jan]:[Dec]])</f>
        <v>0</v>
      </c>
    </row>
    <row r="76" spans="1:15" x14ac:dyDescent="0.2">
      <c r="A76" s="7" t="s">
        <v>79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>SUM(tblHealth[[#This Row],[Jan]:[Dec]])</f>
        <v>0</v>
      </c>
    </row>
    <row r="77" spans="1:15" x14ac:dyDescent="0.2">
      <c r="A77" s="7" t="s">
        <v>80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f>SUM(tblHealth[[#This Row],[Jan]:[Dec]])</f>
        <v>0</v>
      </c>
    </row>
    <row r="78" spans="1:15" x14ac:dyDescent="0.2">
      <c r="A78" s="7" t="s">
        <v>81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f>SUM(tblHealth[[#This Row],[Jan]:[Dec]])</f>
        <v>0</v>
      </c>
    </row>
    <row r="79" spans="1:15" x14ac:dyDescent="0.2">
      <c r="A79" s="7" t="s">
        <v>82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>SUM(tblHealth[[#This Row],[Jan]:[Dec]])</f>
        <v>0</v>
      </c>
    </row>
    <row r="80" spans="1:15" x14ac:dyDescent="0.2">
      <c r="A80" s="7" t="s">
        <v>83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f>SUM(tblHealth[[#This Row],[Jan]:[Dec]])</f>
        <v>0</v>
      </c>
    </row>
    <row r="81" spans="1:15" x14ac:dyDescent="0.2">
      <c r="A81" s="7" t="s">
        <v>60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f>SUM(tblHealth[[#This Row],[Jan]:[Dec]])</f>
        <v>0</v>
      </c>
    </row>
    <row r="82" spans="1:15" x14ac:dyDescent="0.2">
      <c r="A82" s="8" t="s">
        <v>21</v>
      </c>
      <c r="B82" s="9">
        <f>SUBTOTAL(109,tblHealth[Jan])</f>
        <v>0</v>
      </c>
      <c r="C82" s="9">
        <f>SUBTOTAL(109,tblHealth[Feb])</f>
        <v>0</v>
      </c>
      <c r="D82" s="9">
        <f>SUBTOTAL(109,tblHealth[March])</f>
        <v>0</v>
      </c>
      <c r="E82" s="9">
        <f>SUBTOTAL(109,tblHealth[April])</f>
        <v>0</v>
      </c>
      <c r="F82" s="9">
        <f>SUBTOTAL(109,tblHealth[May])</f>
        <v>0</v>
      </c>
      <c r="G82" s="9">
        <f>SUBTOTAL(109,tblHealth[June])</f>
        <v>0</v>
      </c>
      <c r="H82" s="9">
        <f>SUBTOTAL(109,tblHealth[July])</f>
        <v>0</v>
      </c>
      <c r="I82" s="9">
        <f>SUBTOTAL(109,tblHealth[Aug])</f>
        <v>0</v>
      </c>
      <c r="J82" s="9">
        <f>SUBTOTAL(109,tblHealth[Sept])</f>
        <v>0</v>
      </c>
      <c r="K82" s="9">
        <f>SUBTOTAL(109,tblHealth[Oct])</f>
        <v>0</v>
      </c>
      <c r="L82" s="9">
        <f>SUBTOTAL(109,tblHealth[Nov])</f>
        <v>0</v>
      </c>
      <c r="M82" s="9">
        <f>SUBTOTAL(109,tblHealth[Dec])</f>
        <v>0</v>
      </c>
      <c r="N82" s="9">
        <f>SUBTOTAL(109,tblHealth[Year])</f>
        <v>0</v>
      </c>
    </row>
    <row r="83" spans="1:1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5" x14ac:dyDescent="0.2">
      <c r="A84" s="19" t="s">
        <v>23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5" x14ac:dyDescent="0.2">
      <c r="A85" s="5" t="s">
        <v>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f>SUM(tblVacations[[#This Row],[Jan]:[Dec]])</f>
        <v>0</v>
      </c>
    </row>
    <row r="86" spans="1:15" x14ac:dyDescent="0.2">
      <c r="A86" s="7" t="s">
        <v>120</v>
      </c>
      <c r="B86" s="4"/>
      <c r="C86" s="4" t="s">
        <v>43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>
        <f>SUM(tblVacations[[#This Row],[Jan]:[Dec]])</f>
        <v>0</v>
      </c>
    </row>
    <row r="87" spans="1:15" x14ac:dyDescent="0.2">
      <c r="A87" s="7" t="s">
        <v>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f>SUM(tblVacations[[#This Row],[Jan]:[Dec]])</f>
        <v>0</v>
      </c>
    </row>
    <row r="88" spans="1:15" x14ac:dyDescent="0.2">
      <c r="A88" s="7" t="s">
        <v>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f>SUM(tblVacations[[#This Row],[Jan]:[Dec]])</f>
        <v>0</v>
      </c>
    </row>
    <row r="89" spans="1:15" x14ac:dyDescent="0.2">
      <c r="A89" s="7" t="s">
        <v>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f>SUM(tblVacations[[#This Row],[Jan]:[Dec]])</f>
        <v>0</v>
      </c>
    </row>
    <row r="90" spans="1:15" x14ac:dyDescent="0.2">
      <c r="A90" s="7" t="s">
        <v>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>SUM(tblVacations[[#This Row],[Jan]:[Dec]])</f>
        <v>0</v>
      </c>
    </row>
    <row r="91" spans="1:15" x14ac:dyDescent="0.2">
      <c r="A91" s="8" t="s">
        <v>21</v>
      </c>
      <c r="B91" s="9">
        <f>SUBTOTAL(109,tblVacations[Jan])</f>
        <v>0</v>
      </c>
      <c r="C91" s="9">
        <f>SUBTOTAL(109,tblVacations[Feb])</f>
        <v>0</v>
      </c>
      <c r="D91" s="9">
        <f>SUBTOTAL(109,tblVacations[March])</f>
        <v>0</v>
      </c>
      <c r="E91" s="9">
        <f>SUBTOTAL(109,tblVacations[April])</f>
        <v>0</v>
      </c>
      <c r="F91" s="9">
        <f>SUBTOTAL(109,tblVacations[May])</f>
        <v>0</v>
      </c>
      <c r="G91" s="9">
        <f>SUBTOTAL(109,tblVacations[June])</f>
        <v>0</v>
      </c>
      <c r="H91" s="9">
        <f>SUBTOTAL(109,tblVacations[July])</f>
        <v>0</v>
      </c>
      <c r="I91" s="9">
        <f>SUBTOTAL(109,tblVacations[Aug])</f>
        <v>0</v>
      </c>
      <c r="J91" s="9">
        <f>SUBTOTAL(109,tblVacations[Sept])</f>
        <v>0</v>
      </c>
      <c r="K91" s="9">
        <f>SUBTOTAL(109,tblVacations[Oct])</f>
        <v>0</v>
      </c>
      <c r="L91" s="9">
        <f>SUBTOTAL(109,tblVacations[Nov])</f>
        <v>0</v>
      </c>
      <c r="M91" s="9">
        <f>SUBTOTAL(109,tblVacations[Dec])</f>
        <v>0</v>
      </c>
      <c r="N91" s="9">
        <f>SUBTOTAL(109,tblVacations[Year])</f>
        <v>0</v>
      </c>
    </row>
    <row r="92" spans="1:1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" x14ac:dyDescent="0.2">
      <c r="A93" s="19" t="s">
        <v>24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5" x14ac:dyDescent="0.2">
      <c r="A94" s="5" t="s">
        <v>6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>
        <f>SUM(tblRecreation[[#This Row],[Jan]:[Dec]])</f>
        <v>0</v>
      </c>
    </row>
    <row r="95" spans="1:15" x14ac:dyDescent="0.2">
      <c r="A95" s="7" t="s">
        <v>7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f>SUM(tblRecreation[[#This Row],[Jan]:[Dec]])</f>
        <v>0</v>
      </c>
    </row>
    <row r="96" spans="1:15" x14ac:dyDescent="0.2">
      <c r="A96" s="7" t="s">
        <v>8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>
        <f>SUM(tblRecreation[[#This Row],[Jan]:[Dec]])</f>
        <v>0</v>
      </c>
    </row>
    <row r="97" spans="1:15" x14ac:dyDescent="0.2">
      <c r="A97" s="7" t="s">
        <v>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>
        <f>SUM(tblRecreation[[#This Row],[Jan]:[Dec]])</f>
        <v>0</v>
      </c>
    </row>
    <row r="98" spans="1:15" x14ac:dyDescent="0.2">
      <c r="A98" s="8" t="s">
        <v>21</v>
      </c>
      <c r="B98" s="9">
        <f>SUBTOTAL(109,tblRecreation[Jan])</f>
        <v>0</v>
      </c>
      <c r="C98" s="9">
        <f>SUBTOTAL(109,tblRecreation[Feb])</f>
        <v>0</v>
      </c>
      <c r="D98" s="9">
        <f>SUBTOTAL(109,tblRecreation[March])</f>
        <v>0</v>
      </c>
      <c r="E98" s="9">
        <f>SUBTOTAL(109,tblRecreation[April])</f>
        <v>0</v>
      </c>
      <c r="F98" s="9">
        <f>SUBTOTAL(109,tblRecreation[May])</f>
        <v>0</v>
      </c>
      <c r="G98" s="9">
        <f>SUBTOTAL(109,tblRecreation[June])</f>
        <v>0</v>
      </c>
      <c r="H98" s="9">
        <f>SUBTOTAL(109,tblRecreation[July])</f>
        <v>0</v>
      </c>
      <c r="I98" s="9">
        <f>SUBTOTAL(109,tblRecreation[Aug])</f>
        <v>0</v>
      </c>
      <c r="J98" s="9">
        <f>SUBTOTAL(109,tblRecreation[Sept])</f>
        <v>0</v>
      </c>
      <c r="K98" s="9">
        <f>SUBTOTAL(109,tblRecreation[Oct])</f>
        <v>0</v>
      </c>
      <c r="L98" s="9">
        <f>SUBTOTAL(109,tblRecreation[Nov])</f>
        <v>0</v>
      </c>
      <c r="M98" s="9">
        <f>SUBTOTAL(109,tblRecreation[Dec])</f>
        <v>0</v>
      </c>
      <c r="N98" s="9">
        <f>SUBTOTAL(109,tblRecreation[Year])</f>
        <v>0</v>
      </c>
    </row>
    <row r="99" spans="1:1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" x14ac:dyDescent="0.2">
      <c r="A100" s="19" t="s">
        <v>25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5" x14ac:dyDescent="0.2">
      <c r="A101" s="5" t="s">
        <v>10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f>SUM(tblDues[[#This Row],[Jan]:[Dec]])</f>
        <v>0</v>
      </c>
    </row>
    <row r="102" spans="1:15" x14ac:dyDescent="0.2">
      <c r="A102" s="7" t="s">
        <v>90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f>SUM(tblDues[[#This Row],[Jan]:[Dec]])</f>
        <v>0</v>
      </c>
    </row>
    <row r="103" spans="1:15" x14ac:dyDescent="0.2">
      <c r="A103" s="7" t="s">
        <v>11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f>SUM(tblDues[[#This Row],[Jan]:[Dec]])</f>
        <v>0</v>
      </c>
    </row>
    <row r="104" spans="1:15" x14ac:dyDescent="0.2">
      <c r="A104" s="7" t="s">
        <v>92</v>
      </c>
      <c r="B104" s="4" t="s">
        <v>43</v>
      </c>
      <c r="C104" s="4" t="s">
        <v>43</v>
      </c>
      <c r="D104" s="4" t="s">
        <v>43</v>
      </c>
      <c r="E104" s="4" t="s">
        <v>43</v>
      </c>
      <c r="F104" s="4" t="s">
        <v>43</v>
      </c>
      <c r="G104" s="4" t="s">
        <v>43</v>
      </c>
      <c r="H104" s="4" t="s">
        <v>43</v>
      </c>
      <c r="I104" s="4" t="s">
        <v>43</v>
      </c>
      <c r="J104" s="4" t="s">
        <v>43</v>
      </c>
      <c r="K104" s="4" t="s">
        <v>43</v>
      </c>
      <c r="L104" s="4" t="s">
        <v>43</v>
      </c>
      <c r="M104" s="4" t="s">
        <v>43</v>
      </c>
      <c r="N104" s="4">
        <f>SUM(tblDues[[#This Row],[Jan]:[Dec]])</f>
        <v>0</v>
      </c>
    </row>
    <row r="105" spans="1:15" x14ac:dyDescent="0.2">
      <c r="A105" s="7" t="s">
        <v>12</v>
      </c>
      <c r="B105" s="4" t="s">
        <v>43</v>
      </c>
      <c r="C105" s="4" t="s">
        <v>43</v>
      </c>
      <c r="D105" s="4" t="s">
        <v>43</v>
      </c>
      <c r="E105" s="4" t="s">
        <v>43</v>
      </c>
      <c r="F105" s="4" t="s">
        <v>43</v>
      </c>
      <c r="G105" s="4" t="s">
        <v>43</v>
      </c>
      <c r="H105" s="4" t="s">
        <v>43</v>
      </c>
      <c r="I105" s="4" t="s">
        <v>43</v>
      </c>
      <c r="J105" s="4" t="s">
        <v>43</v>
      </c>
      <c r="K105" s="4" t="s">
        <v>43</v>
      </c>
      <c r="L105" s="4" t="s">
        <v>43</v>
      </c>
      <c r="M105" s="4" t="s">
        <v>43</v>
      </c>
      <c r="N105" s="4">
        <f>SUM(tblDues[[#This Row],[Jan]:[Dec]])</f>
        <v>0</v>
      </c>
    </row>
    <row r="106" spans="1:15" x14ac:dyDescent="0.2">
      <c r="A106" s="7" t="s">
        <v>91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f>SUM(tblDues[[#This Row],[Jan]:[Dec]])</f>
        <v>0</v>
      </c>
    </row>
    <row r="107" spans="1:15" x14ac:dyDescent="0.2">
      <c r="A107" s="7" t="s">
        <v>13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f>SUM(tblDues[[#This Row],[Jan]:[Dec]])</f>
        <v>0</v>
      </c>
    </row>
    <row r="108" spans="1:15" x14ac:dyDescent="0.2">
      <c r="A108" s="7" t="s">
        <v>14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f>SUM(tblDues[[#This Row],[Jan]:[Dec]])</f>
        <v>0</v>
      </c>
    </row>
    <row r="109" spans="1:15" x14ac:dyDescent="0.2">
      <c r="A109" s="7" t="s">
        <v>15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f>SUM(tblDues[[#This Row],[Jan]:[Dec]])</f>
        <v>0</v>
      </c>
    </row>
    <row r="110" spans="1:15" x14ac:dyDescent="0.2">
      <c r="A110" s="8" t="s">
        <v>21</v>
      </c>
      <c r="B110" s="9">
        <f>SUBTOTAL(109,tblDues[Jan])</f>
        <v>0</v>
      </c>
      <c r="C110" s="9">
        <f>SUBTOTAL(109,tblDues[Feb])</f>
        <v>0</v>
      </c>
      <c r="D110" s="9">
        <f>SUBTOTAL(109,tblDues[March])</f>
        <v>0</v>
      </c>
      <c r="E110" s="9">
        <f>SUBTOTAL(109,tblDues[April])</f>
        <v>0</v>
      </c>
      <c r="F110" s="9">
        <f>SUBTOTAL(109,tblDues[May])</f>
        <v>0</v>
      </c>
      <c r="G110" s="9">
        <f>SUBTOTAL(109,tblDues[June])</f>
        <v>0</v>
      </c>
      <c r="H110" s="9">
        <f>SUBTOTAL(109,tblDues[July])</f>
        <v>0</v>
      </c>
      <c r="I110" s="9">
        <f>SUBTOTAL(109,tblDues[Aug])</f>
        <v>0</v>
      </c>
      <c r="J110" s="9">
        <f>SUBTOTAL(109,tblDues[Sept])</f>
        <v>0</v>
      </c>
      <c r="K110" s="9">
        <f>SUBTOTAL(109,tblDues[Oct])</f>
        <v>0</v>
      </c>
      <c r="L110" s="9">
        <f>SUBTOTAL(109,tblDues[Nov])</f>
        <v>0</v>
      </c>
      <c r="M110" s="9">
        <f>SUBTOTAL(109,tblDues[Dec])</f>
        <v>0</v>
      </c>
      <c r="N110" s="9">
        <f>SUBTOTAL(109,tblDues[Year])</f>
        <v>0</v>
      </c>
    </row>
    <row r="111" spans="1:1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" x14ac:dyDescent="0.2">
      <c r="A112" s="19" t="s">
        <v>26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5" x14ac:dyDescent="0.2">
      <c r="A113" s="5" t="s">
        <v>85</v>
      </c>
      <c r="B113" s="6" t="s">
        <v>43</v>
      </c>
      <c r="C113" s="6" t="s">
        <v>43</v>
      </c>
      <c r="D113" s="6" t="s">
        <v>43</v>
      </c>
      <c r="E113" s="6" t="s">
        <v>43</v>
      </c>
      <c r="F113" s="6" t="s">
        <v>43</v>
      </c>
      <c r="G113" s="6" t="s">
        <v>43</v>
      </c>
      <c r="H113" s="6" t="s">
        <v>43</v>
      </c>
      <c r="I113" s="6" t="s">
        <v>43</v>
      </c>
      <c r="J113" s="6" t="s">
        <v>43</v>
      </c>
      <c r="K113" s="6" t="s">
        <v>43</v>
      </c>
      <c r="L113" s="6" t="s">
        <v>43</v>
      </c>
      <c r="M113" s="6" t="s">
        <v>43</v>
      </c>
      <c r="N113" s="6">
        <f>SUM(tblPersonal[[#This Row],[Jan]:[Dec]])</f>
        <v>0</v>
      </c>
    </row>
    <row r="114" spans="1:15" x14ac:dyDescent="0.2">
      <c r="A114" s="7" t="s">
        <v>86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f>SUM(tblPersonal[[#This Row],[Jan]:[Dec]])</f>
        <v>0</v>
      </c>
    </row>
    <row r="115" spans="1:15" x14ac:dyDescent="0.2">
      <c r="A115" s="7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f>SUM(tblPersonal[[#This Row],[Jan]:[Dec]])</f>
        <v>0</v>
      </c>
    </row>
    <row r="116" spans="1:15" x14ac:dyDescent="0.2">
      <c r="A116" s="7" t="s">
        <v>93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f>SUM(tblPersonal[[#This Row],[Jan]:[Dec]])</f>
        <v>0</v>
      </c>
    </row>
    <row r="117" spans="1:15" x14ac:dyDescent="0.2">
      <c r="A117" s="7" t="s">
        <v>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>
        <f>SUM(tblPersonal[[#This Row],[Jan]:[Dec]])</f>
        <v>0</v>
      </c>
    </row>
    <row r="118" spans="1:15" x14ac:dyDescent="0.2">
      <c r="A118" s="7" t="s">
        <v>97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>
        <f>SUM(tblPersonal[[#This Row],[Jan]:[Dec]])</f>
        <v>0</v>
      </c>
    </row>
    <row r="119" spans="1:15" x14ac:dyDescent="0.2">
      <c r="A119" s="7" t="s">
        <v>98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f>SUM(tblPersonal[[#This Row],[Jan]:[Dec]])</f>
        <v>0</v>
      </c>
    </row>
    <row r="120" spans="1:15" x14ac:dyDescent="0.2">
      <c r="A120" s="7" t="s">
        <v>99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>
        <f>SUM(tblPersonal[[#This Row],[Jan]:[Dec]])</f>
        <v>0</v>
      </c>
    </row>
    <row r="121" spans="1:15" x14ac:dyDescent="0.2">
      <c r="A121" s="7" t="s">
        <v>100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f>SUM(tblPersonal[[#This Row],[Jan]:[Dec]])</f>
        <v>0</v>
      </c>
    </row>
    <row r="122" spans="1:15" x14ac:dyDescent="0.2">
      <c r="A122" s="7" t="s">
        <v>118</v>
      </c>
      <c r="B122" s="4" t="s">
        <v>43</v>
      </c>
      <c r="C122" s="4" t="s">
        <v>43</v>
      </c>
      <c r="D122" s="4" t="s">
        <v>43</v>
      </c>
      <c r="E122" s="4" t="s">
        <v>43</v>
      </c>
      <c r="F122" s="4" t="s">
        <v>43</v>
      </c>
      <c r="G122" s="4" t="s">
        <v>43</v>
      </c>
      <c r="H122" s="4" t="s">
        <v>43</v>
      </c>
      <c r="I122" s="4" t="s">
        <v>43</v>
      </c>
      <c r="J122" s="4" t="s">
        <v>43</v>
      </c>
      <c r="K122" s="4" t="s">
        <v>43</v>
      </c>
      <c r="L122" s="4" t="s">
        <v>43</v>
      </c>
      <c r="M122" s="4" t="s">
        <v>43</v>
      </c>
      <c r="N122" s="4">
        <f>SUM(tblPersonal[[#This Row],[Jan]:[Dec]])</f>
        <v>0</v>
      </c>
    </row>
    <row r="123" spans="1:15" x14ac:dyDescent="0.2">
      <c r="A123" s="7" t="s">
        <v>16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>
        <f>SUM(tblPersonal[[#This Row],[Jan]:[Dec]])</f>
        <v>0</v>
      </c>
    </row>
    <row r="124" spans="1:15" x14ac:dyDescent="0.2">
      <c r="A124" s="7" t="s">
        <v>17</v>
      </c>
      <c r="B124" s="4" t="s">
        <v>43</v>
      </c>
      <c r="C124" s="4" t="s">
        <v>43</v>
      </c>
      <c r="D124" s="4" t="s">
        <v>43</v>
      </c>
      <c r="E124" s="4" t="s">
        <v>43</v>
      </c>
      <c r="F124" s="4" t="s">
        <v>43</v>
      </c>
      <c r="G124" s="4" t="s">
        <v>43</v>
      </c>
      <c r="H124" s="4" t="s">
        <v>43</v>
      </c>
      <c r="I124" s="4" t="s">
        <v>43</v>
      </c>
      <c r="J124" s="4" t="s">
        <v>43</v>
      </c>
      <c r="K124" s="4" t="s">
        <v>43</v>
      </c>
      <c r="L124" s="4" t="s">
        <v>43</v>
      </c>
      <c r="M124" s="4" t="s">
        <v>43</v>
      </c>
      <c r="N124" s="4">
        <f>SUM(tblPersonal[[#This Row],[Jan]:[Dec]])</f>
        <v>0</v>
      </c>
    </row>
    <row r="125" spans="1:15" x14ac:dyDescent="0.2">
      <c r="A125" s="8" t="s">
        <v>21</v>
      </c>
      <c r="B125" s="9">
        <f>SUBTOTAL(109,tblPersonal[Jan])</f>
        <v>0</v>
      </c>
      <c r="C125" s="9">
        <f>SUBTOTAL(109,tblPersonal[Feb])</f>
        <v>0</v>
      </c>
      <c r="D125" s="9">
        <f>SUBTOTAL(109,tblPersonal[March])</f>
        <v>0</v>
      </c>
      <c r="E125" s="9">
        <f>SUBTOTAL(109,tblPersonal[April])</f>
        <v>0</v>
      </c>
      <c r="F125" s="9">
        <f>SUBTOTAL(109,tblPersonal[May])</f>
        <v>0</v>
      </c>
      <c r="G125" s="9">
        <f>SUBTOTAL(109,tblPersonal[June])</f>
        <v>0</v>
      </c>
      <c r="H125" s="9">
        <f>SUBTOTAL(109,tblPersonal[July])</f>
        <v>0</v>
      </c>
      <c r="I125" s="9">
        <f>SUBTOTAL(109,tblPersonal[Aug])</f>
        <v>0</v>
      </c>
      <c r="J125" s="9">
        <f>SUBTOTAL(109,tblPersonal[Sept])</f>
        <v>0</v>
      </c>
      <c r="K125" s="9">
        <f>SUBTOTAL(109,tblPersonal[Oct])</f>
        <v>0</v>
      </c>
      <c r="L125" s="9">
        <f>SUBTOTAL(109,tblPersonal[Nov])</f>
        <v>0</v>
      </c>
      <c r="M125" s="9">
        <f>SUBTOTAL(109,tblPersonal[Dec])</f>
        <v>0</v>
      </c>
      <c r="N125" s="9">
        <f>SUBTOTAL(109,tblPersonal[Year])</f>
        <v>0</v>
      </c>
    </row>
    <row r="126" spans="1:15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ht="15" x14ac:dyDescent="0.2">
      <c r="A127" s="19" t="s">
        <v>27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5" x14ac:dyDescent="0.2">
      <c r="A128" s="5" t="s">
        <v>84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>
        <f>SUM(tblFinancial[[#This Row],[Jan]:[Dec]])</f>
        <v>0</v>
      </c>
    </row>
    <row r="129" spans="1:15" x14ac:dyDescent="0.2">
      <c r="A129" s="7" t="s">
        <v>96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f>SUM(tblFinancial[[#This Row],[Jan]:[Dec]])</f>
        <v>0</v>
      </c>
    </row>
    <row r="130" spans="1:15" x14ac:dyDescent="0.2">
      <c r="A130" s="7" t="s">
        <v>95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f>SUM(tblFinancial[[#This Row],[Jan]:[Dec]])</f>
        <v>0</v>
      </c>
    </row>
    <row r="131" spans="1:15" x14ac:dyDescent="0.2">
      <c r="A131" s="7" t="s">
        <v>88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f>SUM(tblFinancial[[#This Row],[Jan]:[Dec]])</f>
        <v>0</v>
      </c>
    </row>
    <row r="132" spans="1:15" x14ac:dyDescent="0.2">
      <c r="A132" s="7" t="s">
        <v>89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>
        <f>SUM(tblFinancial[[#This Row],[Jan]:[Dec]])</f>
        <v>0</v>
      </c>
    </row>
    <row r="133" spans="1:15" x14ac:dyDescent="0.2">
      <c r="A133" s="7" t="s">
        <v>111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>
        <f>SUM(tblFinancial[[#This Row],[Jan]:[Dec]])</f>
        <v>0</v>
      </c>
    </row>
    <row r="134" spans="1:15" x14ac:dyDescent="0.2">
      <c r="A134" s="7" t="s">
        <v>18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>
        <f>SUM(tblFinancial[[#This Row],[Jan]:[Dec]])</f>
        <v>0</v>
      </c>
    </row>
    <row r="135" spans="1:15" x14ac:dyDescent="0.2">
      <c r="A135" s="8" t="s">
        <v>21</v>
      </c>
      <c r="B135" s="9">
        <f>SUBTOTAL(109,tblFinancial[Jan])</f>
        <v>0</v>
      </c>
      <c r="C135" s="9">
        <f>SUBTOTAL(109,tblFinancial[Feb])</f>
        <v>0</v>
      </c>
      <c r="D135" s="9">
        <f>SUBTOTAL(109,tblFinancial[March])</f>
        <v>0</v>
      </c>
      <c r="E135" s="9">
        <f>SUBTOTAL(109,tblFinancial[April])</f>
        <v>0</v>
      </c>
      <c r="F135" s="9">
        <f>SUBTOTAL(109,tblFinancial[May])</f>
        <v>0</v>
      </c>
      <c r="G135" s="9">
        <f>SUBTOTAL(109,tblFinancial[June])</f>
        <v>0</v>
      </c>
      <c r="H135" s="9">
        <f>SUBTOTAL(109,tblFinancial[July])</f>
        <v>0</v>
      </c>
      <c r="I135" s="9">
        <f>SUBTOTAL(109,tblFinancial[Aug])</f>
        <v>0</v>
      </c>
      <c r="J135" s="9">
        <f>SUBTOTAL(109,tblFinancial[Sept])</f>
        <v>0</v>
      </c>
      <c r="K135" s="9">
        <f>SUBTOTAL(109,tblFinancial[Oct])</f>
        <v>0</v>
      </c>
      <c r="L135" s="9">
        <f>SUBTOTAL(109,tblFinancial[Nov])</f>
        <v>0</v>
      </c>
      <c r="M135" s="9">
        <f>SUBTOTAL(109,tblFinancial[Dec])</f>
        <v>0</v>
      </c>
      <c r="N135" s="9">
        <f>SUBTOTAL(109,tblFinancial[Year])</f>
        <v>0</v>
      </c>
    </row>
    <row r="136" spans="1:1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" x14ac:dyDescent="0.2">
      <c r="A137" s="19" t="s">
        <v>28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5" x14ac:dyDescent="0.2">
      <c r="A138" s="5" t="s">
        <v>112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>
        <f>SUM(tblMisc[[#This Row],[Jan]:[Dec]])</f>
        <v>0</v>
      </c>
    </row>
    <row r="139" spans="1:15" x14ac:dyDescent="0.2">
      <c r="A139" s="7" t="s">
        <v>114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f>SUM(tblMisc[[#This Row],[Jan]:[Dec]])</f>
        <v>0</v>
      </c>
    </row>
    <row r="140" spans="1:15" x14ac:dyDescent="0.2">
      <c r="A140" s="7" t="s">
        <v>115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f>SUM(tblMisc[[#This Row],[Jan]:[Dec]])</f>
        <v>0</v>
      </c>
    </row>
    <row r="141" spans="1:15" x14ac:dyDescent="0.2">
      <c r="A141" s="21" t="s">
        <v>19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>
        <f>SUM(tblMisc[[#This Row],[Jan]:[Dec]])</f>
        <v>0</v>
      </c>
    </row>
    <row r="142" spans="1:15" x14ac:dyDescent="0.2">
      <c r="A142" s="7" t="s">
        <v>19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>
        <f>SUM(tblMisc[[#This Row],[Jan]:[Dec]])</f>
        <v>0</v>
      </c>
    </row>
    <row r="143" spans="1:15" x14ac:dyDescent="0.2">
      <c r="A143" s="8" t="s">
        <v>21</v>
      </c>
      <c r="B143" s="9">
        <f>SUBTOTAL(109,tblMisc[Jan])</f>
        <v>0</v>
      </c>
      <c r="C143" s="9">
        <f>SUBTOTAL(109,tblMisc[Feb])</f>
        <v>0</v>
      </c>
      <c r="D143" s="9">
        <f>SUBTOTAL(109,tblMisc[March])</f>
        <v>0</v>
      </c>
      <c r="E143" s="9">
        <f>SUBTOTAL(109,tblMisc[April])</f>
        <v>0</v>
      </c>
      <c r="F143" s="9">
        <f>SUBTOTAL(109,tblMisc[May])</f>
        <v>0</v>
      </c>
      <c r="G143" s="9">
        <f>SUBTOTAL(109,tblMisc[June])</f>
        <v>0</v>
      </c>
      <c r="H143" s="9">
        <f>SUBTOTAL(109,tblMisc[July])</f>
        <v>0</v>
      </c>
      <c r="I143" s="9">
        <f>SUBTOTAL(109,tblMisc[Aug])</f>
        <v>0</v>
      </c>
      <c r="J143" s="9">
        <f>SUBTOTAL(109,tblMisc[Sept])</f>
        <v>0</v>
      </c>
      <c r="K143" s="9">
        <f>SUBTOTAL(109,tblMisc[Oct])</f>
        <v>0</v>
      </c>
      <c r="L143" s="9">
        <f>SUBTOTAL(109,tblMisc[Nov])</f>
        <v>0</v>
      </c>
      <c r="M143" s="9">
        <f>SUBTOTAL(109,tblMisc[Dec])</f>
        <v>0</v>
      </c>
      <c r="N143" s="9">
        <f>SUBTOTAL(109,tblMisc[Year])</f>
        <v>0</v>
      </c>
    </row>
    <row r="144" spans="1:15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4" ht="15" x14ac:dyDescent="0.2">
      <c r="A145" s="19" t="s">
        <v>29</v>
      </c>
      <c r="B145" s="19" t="s">
        <v>30</v>
      </c>
      <c r="C145" s="19" t="s">
        <v>31</v>
      </c>
      <c r="D145" s="19" t="s">
        <v>33</v>
      </c>
      <c r="E145" s="19" t="s">
        <v>34</v>
      </c>
      <c r="F145" s="19" t="s">
        <v>32</v>
      </c>
      <c r="G145" s="19" t="s">
        <v>35</v>
      </c>
      <c r="H145" s="19" t="s">
        <v>36</v>
      </c>
      <c r="I145" s="19" t="s">
        <v>37</v>
      </c>
      <c r="J145" s="19" t="s">
        <v>38</v>
      </c>
      <c r="K145" s="19" t="s">
        <v>39</v>
      </c>
      <c r="L145" s="19" t="s">
        <v>40</v>
      </c>
      <c r="M145" s="19" t="s">
        <v>41</v>
      </c>
      <c r="N145" s="19" t="s">
        <v>42</v>
      </c>
    </row>
    <row r="146" spans="1:14" x14ac:dyDescent="0.2">
      <c r="A146" s="15" t="s">
        <v>20</v>
      </c>
      <c r="B146" s="11">
        <f>SUM(tblMisc[[#Totals],[Jan]],tblFinancial[[#Totals],[Jan]],tblPersonal[[#Totals],[Jan]],tblDues[[#Totals],[Jan]],tblRecreation[[#Totals],[Jan]],tblVacations[[#Totals],[Jan]],tblHealth[[#Totals],[Jan]],tblEntertainment[[#Totals],[Jan]],tblTransportation[[#Totals],[Jan]],tblDaily[[#Totals],[Jan]],tblHome[[#Totals],[Jan]])</f>
        <v>0</v>
      </c>
      <c r="C146" s="11">
        <f>SUM(tblMisc[[#Totals],[Feb]],tblFinancial[[#Totals],[Feb]],tblPersonal[[#Totals],[Feb]],tblDues[[#Totals],[Feb]],tblRecreation[[#Totals],[Feb]],tblVacations[[#Totals],[Feb]],tblHealth[[#Totals],[Feb]],tblEntertainment[[#Totals],[Feb]],tblTransportation[[#Totals],[Feb]],tblDaily[[#Totals],[Feb]],tblHome[[#Totals],[Feb]])</f>
        <v>0</v>
      </c>
      <c r="D146" s="11">
        <f>SUM(tblMisc[[#Totals],[March]],tblFinancial[[#Totals],[March]],tblPersonal[[#Totals],[March]],tblDues[[#Totals],[March]],tblRecreation[[#Totals],[March]],tblVacations[[#Totals],[March]],tblHealth[[#Totals],[March]],tblEntertainment[[#Totals],[March]],tblTransportation[[#Totals],[March]],tblDaily[[#Totals],[March]],tblHome[[#Totals],[March]])</f>
        <v>0</v>
      </c>
      <c r="E146" s="11">
        <f>SUM(tblMisc[[#Totals],[April]],tblFinancial[[#Totals],[April]],tblPersonal[[#Totals],[April]],tblDues[[#Totals],[April]],tblRecreation[[#Totals],[April]],tblVacations[[#Totals],[April]],tblHealth[[#Totals],[April]],tblEntertainment[[#Totals],[April]],tblTransportation[[#Totals],[April]],tblDaily[[#Totals],[April]],tblHome[[#Totals],[April]])</f>
        <v>0</v>
      </c>
      <c r="F146" s="11">
        <f>SUM(tblMisc[[#Totals],[May]],tblFinancial[[#Totals],[May]],tblPersonal[[#Totals],[May]],tblDues[[#Totals],[May]],tblRecreation[[#Totals],[May]],tblVacations[[#Totals],[May]],tblHealth[[#Totals],[May]],tblEntertainment[[#Totals],[May]],tblTransportation[[#Totals],[May]],tblDaily[[#Totals],[May]],tblHome[[#Totals],[May]])</f>
        <v>0</v>
      </c>
      <c r="G146" s="11">
        <f>SUM(tblMisc[[#Totals],[June]],tblFinancial[[#Totals],[June]],tblPersonal[[#Totals],[June]],tblDues[[#Totals],[June]],tblRecreation[[#Totals],[June]],tblVacations[[#Totals],[June]],tblHealth[[#Totals],[June]],tblEntertainment[[#Totals],[June]],tblTransportation[[#Totals],[June]],tblDaily[[#Totals],[June]],tblHome[[#Totals],[June]])</f>
        <v>0</v>
      </c>
      <c r="H146" s="11">
        <f>SUM(tblMisc[[#Totals],[July]],tblFinancial[[#Totals],[July]],tblPersonal[[#Totals],[July]],tblDues[[#Totals],[July]],tblRecreation[[#Totals],[July]],tblVacations[[#Totals],[July]],tblHealth[[#Totals],[July]],tblEntertainment[[#Totals],[July]],tblTransportation[[#Totals],[July]],tblDaily[[#Totals],[July]],tblHome[[#Totals],[July]])</f>
        <v>0</v>
      </c>
      <c r="I146" s="11">
        <f>SUM(tblMisc[[#Totals],[Aug]],tblFinancial[[#Totals],[Aug]],tblPersonal[[#Totals],[Aug]],tblDues[[#Totals],[Aug]],tblRecreation[[#Totals],[Aug]],tblVacations[[#Totals],[Aug]],tblHealth[[#Totals],[Aug]],tblEntertainment[[#Totals],[Aug]],tblTransportation[[#Totals],[Aug]],tblDaily[[#Totals],[Aug]],tblHome[[#Totals],[Aug]])</f>
        <v>0</v>
      </c>
      <c r="J146" s="11">
        <f>SUM(tblMisc[[#Totals],[Sept]],tblFinancial[[#Totals],[Sept]],tblPersonal[[#Totals],[Sept]],tblDues[[#Totals],[Sept]],tblRecreation[[#Totals],[Sept]],tblVacations[[#Totals],[Sept]],tblHealth[[#Totals],[Sept]],tblEntertainment[[#Totals],[Sept]],tblTransportation[[#Totals],[Sept]],tblDaily[[#Totals],[Sept]],tblHome[[#Totals],[Sept]])</f>
        <v>0</v>
      </c>
      <c r="K146" s="11">
        <f>SUM(tblMisc[[#Totals],[Oct]],tblFinancial[[#Totals],[Oct]],tblPersonal[[#Totals],[Oct]],tblDues[[#Totals],[Oct]],tblRecreation[[#Totals],[Oct]],tblVacations[[#Totals],[Oct]],tblHealth[[#Totals],[Oct]],tblEntertainment[[#Totals],[Oct]],tblTransportation[[#Totals],[Oct]],tblDaily[[#Totals],[Oct]],tblHome[[#Totals],[Oct]])</f>
        <v>0</v>
      </c>
      <c r="L146" s="11">
        <f>SUM(tblMisc[[#Totals],[Nov]],tblFinancial[[#Totals],[Nov]],tblPersonal[[#Totals],[Nov]],tblDues[[#Totals],[Nov]],tblRecreation[[#Totals],[Nov]],tblVacations[[#Totals],[Nov]],tblHealth[[#Totals],[Nov]],tblEntertainment[[#Totals],[Nov]],tblTransportation[[#Totals],[Nov]],tblDaily[[#Totals],[Nov]],tblHome[[#Totals],[Nov]])</f>
        <v>0</v>
      </c>
      <c r="M146" s="11">
        <f>SUM(tblMisc[[#Totals],[Dec]],tblFinancial[[#Totals],[Dec]],tblPersonal[[#Totals],[Dec]],tblDues[[#Totals],[Dec]],tblRecreation[[#Totals],[Dec]],tblVacations[[#Totals],[Dec]],tblHealth[[#Totals],[Dec]],tblEntertainment[[#Totals],[Dec]],tblTransportation[[#Totals],[Dec]],tblDaily[[#Totals],[Dec]],tblHome[[#Totals],[Dec]])</f>
        <v>0</v>
      </c>
      <c r="N146" s="11">
        <f>SUM(tblMisc[[#Totals],[Year]],tblFinancial[[#Totals],[Year]],tblPersonal[[#Totals],[Year]],tblDues[[#Totals],[Year]],tblRecreation[[#Totals],[Year]],tblVacations[[#Totals],[Year]],tblHealth[[#Totals],[Year]],tblEntertainment[[#Totals],[Year]],tblTransportation[[#Totals],[Year]],tblDaily[[#Totals],[Year]],tblHome[[#Totals],[Year]])</f>
        <v>0</v>
      </c>
    </row>
    <row r="149" spans="1:14" ht="15" x14ac:dyDescent="0.2">
      <c r="A149" s="13" t="s">
        <v>121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</sheetData>
  <sheetProtection selectLockedCells="1" selectUnlockedCells="1"/>
  <mergeCells count="12">
    <mergeCell ref="A144:O144"/>
    <mergeCell ref="A136:O136"/>
    <mergeCell ref="A15:O15"/>
    <mergeCell ref="A6:O6"/>
    <mergeCell ref="A32:O32"/>
    <mergeCell ref="A126:O126"/>
    <mergeCell ref="A111:O111"/>
    <mergeCell ref="A99:O99"/>
    <mergeCell ref="A92:O92"/>
    <mergeCell ref="A83:O83"/>
    <mergeCell ref="A71:O71"/>
    <mergeCell ref="A59:O59"/>
  </mergeCells>
  <printOptions horizontalCentered="1"/>
  <pageMargins left="0.25" right="0.25" top="0.75" bottom="0.75" header="0.3" footer="0.3"/>
  <pageSetup scale="24" fitToWidth="0" orientation="landscape" horizontalDpi="4294967293" verticalDpi="4294967293" r:id="rId1"/>
  <headerFooter differentFirst="1">
    <oddFooter>Page &amp;P of &amp;N</oddFooter>
  </headerFooter>
  <ignoredErrors>
    <ignoredError sqref="C146:N146" calculatedColumn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E0DD4FD97544A8E2895D686813C02" ma:contentTypeVersion="10" ma:contentTypeDescription="Create a new document." ma:contentTypeScope="" ma:versionID="95faf81ec2369e71c7e10fefdbaf7a44">
  <xsd:schema xmlns:xsd="http://www.w3.org/2001/XMLSchema" xmlns:xs="http://www.w3.org/2001/XMLSchema" xmlns:p="http://schemas.microsoft.com/office/2006/metadata/properties" xmlns:ns2="e7a730ed-6f0d-4546-9df4-0db9e76d0769" xmlns:ns3="020074ec-ea8b-448c-8c6e-c4a5523fb5d8" targetNamespace="http://schemas.microsoft.com/office/2006/metadata/properties" ma:root="true" ma:fieldsID="be7eef03abac45ab9f79ca6112711236" ns2:_="" ns3:_="">
    <xsd:import namespace="e7a730ed-6f0d-4546-9df4-0db9e76d0769"/>
    <xsd:import namespace="020074ec-ea8b-448c-8c6e-c4a5523fb5d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730ed-6f0d-4546-9df4-0db9e76d07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074ec-ea8b-448c-8c6e-c4a5523fb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7672E7-EBE7-402E-8AC8-F72664C7E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25617-B867-475A-A632-D250FF74349C}">
  <ds:schemaRefs>
    <ds:schemaRef ds:uri="http://purl.org/dc/dcmitype/"/>
    <ds:schemaRef ds:uri="020074ec-ea8b-448c-8c6e-c4a5523fb5d8"/>
    <ds:schemaRef ds:uri="http://purl.org/dc/elements/1.1/"/>
    <ds:schemaRef ds:uri="http://schemas.microsoft.com/office/2006/metadata/properties"/>
    <ds:schemaRef ds:uri="e7a730ed-6f0d-4546-9df4-0db9e76d076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B6FB5D-77AF-449C-8C84-74AE83D19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730ed-6f0d-4546-9df4-0db9e76d0769"/>
    <ds:schemaRef ds:uri="020074ec-ea8b-448c-8c6e-c4a5523fb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owner</dc:creator>
  <cp:keywords/>
  <cp:lastModifiedBy>Heather Hawthorne</cp:lastModifiedBy>
  <cp:lastPrinted>2018-02-22T20:05:27Z</cp:lastPrinted>
  <dcterms:created xsi:type="dcterms:W3CDTF">2015-01-30T18:47:32Z</dcterms:created>
  <dcterms:modified xsi:type="dcterms:W3CDTF">2019-03-14T19:16:18Z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TC040354839991</vt:lpwstr>
  </property>
  <property fmtid="{D5CDD505-2E9C-101B-9397-08002B2CF9AE}" pid="3" name="ContentTypeId">
    <vt:lpwstr>0x010100415E0DD4FD97544A8E2895D686813C02</vt:lpwstr>
  </property>
</Properties>
</file>