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na Hess\Dropbox\Intern\1. Current Intern\Flesch, Logan\Documents\"/>
    </mc:Choice>
  </mc:AlternateContent>
  <xr:revisionPtr revIDLastSave="0" documentId="13_ncr:1_{9F086FB4-2F05-4F0F-AA37-29025E10AB16}" xr6:coauthVersionLast="47" xr6:coauthVersionMax="47" xr10:uidLastSave="{00000000-0000-0000-0000-000000000000}"/>
  <workbookProtection workbookAlgorithmName="SHA-512" workbookHashValue="WBvSNa2UuFDmR9Hso45tfNvmpZ2tMdj3GI1vSVzHnEh232aR3Cfg5Zjs+MjZmjtwzy/zwC3AdgpSu6wSmpaHqg==" workbookSaltValue="KmyKFY7vmu5FLruvT6/vqA==" workbookSpinCount="100000" lockStructure="1"/>
  <bookViews>
    <workbookView xWindow="-120" yWindow="-120" windowWidth="29040" windowHeight="15840" tabRatio="691" xr2:uid="{159D4E75-E0BC-4EC8-A0FC-BB27ECE12E7A}"/>
  </bookViews>
  <sheets>
    <sheet name="Input" sheetId="2" r:id="rId1"/>
    <sheet name="3yr Illustration" sheetId="13" r:id="rId2"/>
    <sheet name="5yr Illustration" sheetId="12" r:id="rId3"/>
    <sheet name="10yr Illustration" sheetId="11" r:id="rId4"/>
    <sheet name="15yr Illustration" sheetId="10" r:id="rId5"/>
    <sheet name="20yr Illustration" sheetId="4" r:id="rId6"/>
    <sheet name="Data" sheetId="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4" l="1"/>
  <c r="A10" i="10"/>
  <c r="A10" i="11"/>
  <c r="A10" i="12"/>
  <c r="A10" i="13"/>
  <c r="B3" i="13"/>
  <c r="B8" i="13" s="1"/>
  <c r="A3" i="13"/>
  <c r="A8" i="13"/>
  <c r="A8" i="12"/>
  <c r="A8" i="11"/>
  <c r="A19" i="10"/>
  <c r="A21" i="10"/>
  <c r="A8" i="10"/>
  <c r="A3" i="10"/>
  <c r="A19" i="4"/>
  <c r="A8" i="4"/>
  <c r="A3" i="4"/>
  <c r="A21" i="4"/>
  <c r="D14" i="13"/>
  <c r="C14" i="13"/>
  <c r="B10" i="13"/>
  <c r="B9" i="13"/>
  <c r="A5" i="13"/>
  <c r="D3" i="13"/>
  <c r="D8" i="13" s="1"/>
  <c r="C3" i="13"/>
  <c r="C8" i="13" s="1"/>
  <c r="B2" i="13"/>
  <c r="C2" i="13" s="1"/>
  <c r="D2" i="13" s="1"/>
  <c r="A16" i="4"/>
  <c r="F14" i="12"/>
  <c r="E14" i="12"/>
  <c r="B10" i="12"/>
  <c r="B9" i="12"/>
  <c r="A5" i="12"/>
  <c r="F3" i="12"/>
  <c r="F8" i="12" s="1"/>
  <c r="E3" i="12"/>
  <c r="E8" i="12" s="1"/>
  <c r="D3" i="12"/>
  <c r="D8" i="12" s="1"/>
  <c r="C3" i="12"/>
  <c r="C8" i="12" s="1"/>
  <c r="B3" i="12"/>
  <c r="B8" i="12" s="1"/>
  <c r="B2" i="12"/>
  <c r="C2" i="12" s="1"/>
  <c r="D2" i="12" s="1"/>
  <c r="E2" i="12" s="1"/>
  <c r="F2" i="12" s="1"/>
  <c r="K13" i="11"/>
  <c r="J13" i="11"/>
  <c r="B10" i="11"/>
  <c r="B9" i="11"/>
  <c r="A5" i="11"/>
  <c r="K3" i="11"/>
  <c r="K8" i="11" s="1"/>
  <c r="J3" i="11"/>
  <c r="J8" i="11" s="1"/>
  <c r="I3" i="11"/>
  <c r="I8" i="11" s="1"/>
  <c r="H3" i="11"/>
  <c r="H8" i="11" s="1"/>
  <c r="G3" i="11"/>
  <c r="G8" i="11" s="1"/>
  <c r="F3" i="11"/>
  <c r="F8" i="11" s="1"/>
  <c r="E3" i="11"/>
  <c r="E8" i="11" s="1"/>
  <c r="D3" i="11"/>
  <c r="D8" i="11" s="1"/>
  <c r="C3" i="11"/>
  <c r="C8" i="11" s="1"/>
  <c r="B3" i="11"/>
  <c r="B8" i="11" s="1"/>
  <c r="B2" i="11"/>
  <c r="C2" i="11" s="1"/>
  <c r="D2" i="11" s="1"/>
  <c r="E2" i="11" s="1"/>
  <c r="F2" i="11" s="1"/>
  <c r="G2" i="11" s="1"/>
  <c r="H2" i="11" s="1"/>
  <c r="I2" i="11" s="1"/>
  <c r="J2" i="11" s="1"/>
  <c r="K2" i="11" s="1"/>
  <c r="F24" i="10"/>
  <c r="E24" i="10"/>
  <c r="F14" i="10"/>
  <c r="F19" i="10" s="1"/>
  <c r="E14" i="10"/>
  <c r="E19" i="10" s="1"/>
  <c r="D14" i="10"/>
  <c r="D19" i="10" s="1"/>
  <c r="C14" i="10"/>
  <c r="C19" i="10" s="1"/>
  <c r="B14" i="10"/>
  <c r="B19" i="10" s="1"/>
  <c r="B10" i="10"/>
  <c r="B9" i="10"/>
  <c r="A5" i="10"/>
  <c r="K3" i="10"/>
  <c r="K8" i="10" s="1"/>
  <c r="J3" i="10"/>
  <c r="J8" i="10" s="1"/>
  <c r="I3" i="10"/>
  <c r="I8" i="10" s="1"/>
  <c r="H3" i="10"/>
  <c r="H8" i="10" s="1"/>
  <c r="G3" i="10"/>
  <c r="G8" i="10" s="1"/>
  <c r="F3" i="10"/>
  <c r="F8" i="10" s="1"/>
  <c r="E3" i="10"/>
  <c r="E8" i="10" s="1"/>
  <c r="D3" i="10"/>
  <c r="D8" i="10" s="1"/>
  <c r="C3" i="10"/>
  <c r="C8" i="10" s="1"/>
  <c r="B3" i="10"/>
  <c r="B8" i="10" s="1"/>
  <c r="B2" i="10"/>
  <c r="C2" i="10" s="1"/>
  <c r="D2" i="10" s="1"/>
  <c r="E2" i="10" s="1"/>
  <c r="F2" i="10" s="1"/>
  <c r="G2" i="10" s="1"/>
  <c r="H2" i="10" s="1"/>
  <c r="I2" i="10" s="1"/>
  <c r="J2" i="10" s="1"/>
  <c r="K2" i="10" s="1"/>
  <c r="B13" i="10" s="1"/>
  <c r="C13" i="10" s="1"/>
  <c r="D13" i="10" s="1"/>
  <c r="E13" i="10" s="1"/>
  <c r="F13" i="10" s="1"/>
  <c r="B9" i="4"/>
  <c r="J24" i="4"/>
  <c r="A5" i="4"/>
  <c r="F3" i="4"/>
  <c r="F8" i="4" s="1"/>
  <c r="G3" i="4"/>
  <c r="G8" i="4" s="1"/>
  <c r="H3" i="4"/>
  <c r="H8" i="4" s="1"/>
  <c r="I3" i="4"/>
  <c r="I8" i="4" s="1"/>
  <c r="J3" i="4"/>
  <c r="J8" i="4" s="1"/>
  <c r="K3" i="4"/>
  <c r="K8" i="4" s="1"/>
  <c r="B14" i="4"/>
  <c r="B19" i="4" s="1"/>
  <c r="C14" i="4"/>
  <c r="C19" i="4" s="1"/>
  <c r="D14" i="4"/>
  <c r="D19" i="4" s="1"/>
  <c r="E14" i="4"/>
  <c r="E19" i="4" s="1"/>
  <c r="F14" i="4"/>
  <c r="F19" i="4" s="1"/>
  <c r="G14" i="4"/>
  <c r="G19" i="4" s="1"/>
  <c r="H14" i="4"/>
  <c r="H19" i="4" s="1"/>
  <c r="I14" i="4"/>
  <c r="I19" i="4" s="1"/>
  <c r="J14" i="4"/>
  <c r="J19" i="4" s="1"/>
  <c r="K14" i="4"/>
  <c r="K19" i="4" s="1"/>
  <c r="E3" i="4"/>
  <c r="E8" i="4" s="1"/>
  <c r="B2" i="4"/>
  <c r="C2" i="4" s="1"/>
  <c r="D2" i="4" s="1"/>
  <c r="K24" i="4"/>
  <c r="B10" i="4"/>
  <c r="D3" i="4"/>
  <c r="D8" i="4" s="1"/>
  <c r="C3" i="4"/>
  <c r="C8" i="4" s="1"/>
  <c r="B3" i="4"/>
  <c r="B8" i="4" s="1"/>
  <c r="B11" i="11" l="1"/>
  <c r="C7" i="11" s="1"/>
  <c r="B11" i="4"/>
  <c r="C5" i="4" s="1"/>
  <c r="C9" i="4" s="1"/>
  <c r="B11" i="13"/>
  <c r="C5" i="13" s="1"/>
  <c r="C9" i="13" s="1"/>
  <c r="B11" i="12"/>
  <c r="C5" i="12" s="1"/>
  <c r="C9" i="12" s="1"/>
  <c r="B11" i="10"/>
  <c r="C7" i="10" s="1"/>
  <c r="E2" i="4"/>
  <c r="F2" i="4" s="1"/>
  <c r="G2" i="4" s="1"/>
  <c r="H2" i="4" s="1"/>
  <c r="I2" i="4" s="1"/>
  <c r="J2" i="4" s="1"/>
  <c r="K2" i="4" s="1"/>
  <c r="B13" i="4" s="1"/>
  <c r="C13" i="4" s="1"/>
  <c r="D13" i="4" s="1"/>
  <c r="E13" i="4" s="1"/>
  <c r="F13" i="4" s="1"/>
  <c r="G13" i="4" s="1"/>
  <c r="H13" i="4" s="1"/>
  <c r="I13" i="4" s="1"/>
  <c r="J13" i="4" s="1"/>
  <c r="K13" i="4" s="1"/>
  <c r="C7" i="13" l="1"/>
  <c r="C10" i="13" s="1"/>
  <c r="C11" i="13" s="1"/>
  <c r="C5" i="11"/>
  <c r="C9" i="11" s="1"/>
  <c r="C7" i="12"/>
  <c r="C10" i="12" s="1"/>
  <c r="C11" i="12" s="1"/>
  <c r="C10" i="11"/>
  <c r="C5" i="10"/>
  <c r="C9" i="10" s="1"/>
  <c r="C10" i="10"/>
  <c r="C7" i="4"/>
  <c r="C11" i="11" l="1"/>
  <c r="D7" i="11" s="1"/>
  <c r="D5" i="13"/>
  <c r="D9" i="13" s="1"/>
  <c r="D7" i="13"/>
  <c r="D7" i="12"/>
  <c r="D5" i="12"/>
  <c r="D9" i="12" s="1"/>
  <c r="C11" i="10"/>
  <c r="D7" i="10" s="1"/>
  <c r="C10" i="4"/>
  <c r="C11" i="4" s="1"/>
  <c r="D5" i="11" l="1"/>
  <c r="D9" i="11" s="1"/>
  <c r="D5" i="10"/>
  <c r="D9" i="10" s="1"/>
  <c r="D10" i="13"/>
  <c r="D11" i="13" s="1"/>
  <c r="D16" i="13" s="1"/>
  <c r="D10" i="12"/>
  <c r="D11" i="12" s="1"/>
  <c r="D10" i="11"/>
  <c r="D10" i="10"/>
  <c r="D5" i="4"/>
  <c r="D9" i="4" s="1"/>
  <c r="D7" i="4"/>
  <c r="D10" i="4" s="1"/>
  <c r="D11" i="11" l="1"/>
  <c r="E5" i="11" s="1"/>
  <c r="E9" i="11" s="1"/>
  <c r="D11" i="10"/>
  <c r="E7" i="10" s="1"/>
  <c r="E7" i="12"/>
  <c r="E5" i="12"/>
  <c r="E9" i="12" s="1"/>
  <c r="D11" i="4"/>
  <c r="E7" i="4" s="1"/>
  <c r="E7" i="11" l="1"/>
  <c r="E10" i="11" s="1"/>
  <c r="E11" i="11" s="1"/>
  <c r="E5" i="4"/>
  <c r="E9" i="4" s="1"/>
  <c r="E5" i="10"/>
  <c r="E9" i="10" s="1"/>
  <c r="E10" i="12"/>
  <c r="E11" i="12" s="1"/>
  <c r="E10" i="10"/>
  <c r="E10" i="4"/>
  <c r="E11" i="4" l="1"/>
  <c r="F7" i="4" s="1"/>
  <c r="E11" i="10"/>
  <c r="F7" i="10" s="1"/>
  <c r="F7" i="12"/>
  <c r="F5" i="12"/>
  <c r="F9" i="12" s="1"/>
  <c r="F7" i="11"/>
  <c r="F5" i="11"/>
  <c r="F9" i="11" s="1"/>
  <c r="F5" i="4"/>
  <c r="F9" i="4" s="1"/>
  <c r="F5" i="10" l="1"/>
  <c r="F9" i="10" s="1"/>
  <c r="F10" i="12"/>
  <c r="F11" i="12" s="1"/>
  <c r="F16" i="12" s="1"/>
  <c r="F10" i="11"/>
  <c r="F11" i="11" s="1"/>
  <c r="F10" i="10"/>
  <c r="F10" i="4"/>
  <c r="F11" i="4" s="1"/>
  <c r="F11" i="10" l="1"/>
  <c r="G7" i="10" s="1"/>
  <c r="G5" i="11"/>
  <c r="G9" i="11" s="1"/>
  <c r="G7" i="11"/>
  <c r="G7" i="4"/>
  <c r="G5" i="4"/>
  <c r="G9" i="4" s="1"/>
  <c r="G5" i="10" l="1"/>
  <c r="G9" i="10" s="1"/>
  <c r="G10" i="11"/>
  <c r="G11" i="11" s="1"/>
  <c r="G10" i="10"/>
  <c r="G10" i="4"/>
  <c r="G11" i="4" s="1"/>
  <c r="G11" i="10" l="1"/>
  <c r="H7" i="10" s="1"/>
  <c r="H7" i="11"/>
  <c r="H5" i="11"/>
  <c r="H9" i="11" s="1"/>
  <c r="H5" i="4"/>
  <c r="H9" i="4" s="1"/>
  <c r="H7" i="4"/>
  <c r="H5" i="10" l="1"/>
  <c r="H9" i="10" s="1"/>
  <c r="H10" i="11"/>
  <c r="H11" i="11" s="1"/>
  <c r="H10" i="10"/>
  <c r="H10" i="4"/>
  <c r="H11" i="4" s="1"/>
  <c r="H11" i="10" l="1"/>
  <c r="I5" i="10" s="1"/>
  <c r="I9" i="10" s="1"/>
  <c r="I5" i="11"/>
  <c r="I9" i="11" s="1"/>
  <c r="I7" i="11"/>
  <c r="I7" i="4"/>
  <c r="I5" i="4"/>
  <c r="I9" i="4" s="1"/>
  <c r="I7" i="10" l="1"/>
  <c r="I10" i="10" s="1"/>
  <c r="I11" i="10" s="1"/>
  <c r="I10" i="11"/>
  <c r="I11" i="11" s="1"/>
  <c r="I10" i="4"/>
  <c r="I11" i="4" s="1"/>
  <c r="J5" i="11" l="1"/>
  <c r="J9" i="11" s="1"/>
  <c r="J7" i="11"/>
  <c r="J7" i="10"/>
  <c r="J5" i="10"/>
  <c r="J9" i="10" s="1"/>
  <c r="J5" i="4"/>
  <c r="J9" i="4" s="1"/>
  <c r="J7" i="4"/>
  <c r="J10" i="11" l="1"/>
  <c r="J11" i="11" s="1"/>
  <c r="J10" i="10"/>
  <c r="J11" i="10" s="1"/>
  <c r="J10" i="4"/>
  <c r="J11" i="4" s="1"/>
  <c r="K7" i="11" l="1"/>
  <c r="K5" i="11"/>
  <c r="K9" i="11" s="1"/>
  <c r="K5" i="10"/>
  <c r="K9" i="10" s="1"/>
  <c r="K7" i="10"/>
  <c r="K7" i="4"/>
  <c r="K5" i="4"/>
  <c r="K9" i="4" s="1"/>
  <c r="K10" i="11" l="1"/>
  <c r="K11" i="11" s="1"/>
  <c r="K15" i="11" s="1"/>
  <c r="K10" i="10"/>
  <c r="K11" i="10" s="1"/>
  <c r="K10" i="4"/>
  <c r="K11" i="4" s="1"/>
  <c r="B18" i="10" l="1"/>
  <c r="B16" i="10"/>
  <c r="B20" i="10" s="1"/>
  <c r="B18" i="4"/>
  <c r="B16" i="4"/>
  <c r="B20" i="4" s="1"/>
  <c r="B21" i="10" l="1"/>
  <c r="B22" i="10" s="1"/>
  <c r="B21" i="4"/>
  <c r="B22" i="4" s="1"/>
  <c r="C18" i="10" l="1"/>
  <c r="C16" i="10"/>
  <c r="C20" i="10" s="1"/>
  <c r="C16" i="4"/>
  <c r="C20" i="4" s="1"/>
  <c r="C18" i="4"/>
  <c r="C21" i="10" l="1"/>
  <c r="C22" i="10" s="1"/>
  <c r="C21" i="4"/>
  <c r="C22" i="4" s="1"/>
  <c r="D18" i="10" l="1"/>
  <c r="D16" i="10"/>
  <c r="D20" i="10" s="1"/>
  <c r="D18" i="4"/>
  <c r="D16" i="4"/>
  <c r="D20" i="4" s="1"/>
  <c r="D21" i="10" l="1"/>
  <c r="D22" i="10" s="1"/>
  <c r="D21" i="4"/>
  <c r="D22" i="4" s="1"/>
  <c r="E18" i="10" l="1"/>
  <c r="E16" i="10"/>
  <c r="E20" i="10" s="1"/>
  <c r="E18" i="4"/>
  <c r="E16" i="4"/>
  <c r="E20" i="4" s="1"/>
  <c r="E21" i="10" l="1"/>
  <c r="E22" i="10" s="1"/>
  <c r="E21" i="4"/>
  <c r="E22" i="4" s="1"/>
  <c r="F16" i="10" l="1"/>
  <c r="F20" i="10" s="1"/>
  <c r="F18" i="10"/>
  <c r="F16" i="4"/>
  <c r="F20" i="4" s="1"/>
  <c r="F18" i="4"/>
  <c r="F21" i="10" l="1"/>
  <c r="F22" i="10" s="1"/>
  <c r="F26" i="10" s="1"/>
  <c r="F21" i="4"/>
  <c r="F22" i="4" s="1"/>
  <c r="G18" i="4" l="1"/>
  <c r="G16" i="4"/>
  <c r="G20" i="4" s="1"/>
  <c r="G21" i="4" l="1"/>
  <c r="G22" i="4" s="1"/>
  <c r="H16" i="4" l="1"/>
  <c r="H20" i="4" s="1"/>
  <c r="H18" i="4"/>
  <c r="H21" i="4" l="1"/>
  <c r="H22" i="4" s="1"/>
  <c r="I16" i="4" l="1"/>
  <c r="I20" i="4" s="1"/>
  <c r="I18" i="4"/>
  <c r="I21" i="4" l="1"/>
  <c r="I22" i="4" s="1"/>
  <c r="J16" i="4" l="1"/>
  <c r="J20" i="4" s="1"/>
  <c r="J18" i="4"/>
  <c r="J21" i="4" l="1"/>
  <c r="J22" i="4" s="1"/>
  <c r="K18" i="4" l="1"/>
  <c r="K16" i="4"/>
  <c r="K20" i="4" s="1"/>
  <c r="K21" i="4" l="1"/>
  <c r="K22" i="4" s="1"/>
  <c r="K26" i="4" l="1"/>
</calcChain>
</file>

<file path=xl/sharedStrings.xml><?xml version="1.0" encoding="utf-8"?>
<sst xmlns="http://schemas.openxmlformats.org/spreadsheetml/2006/main" count="69" uniqueCount="26">
  <si>
    <t>Frequency</t>
  </si>
  <si>
    <t>Balance to Invest</t>
  </si>
  <si>
    <t>Endowment Beg. Of Year</t>
  </si>
  <si>
    <t>Annual Distribution to Charity</t>
  </si>
  <si>
    <t>Monthly</t>
  </si>
  <si>
    <t>Quarterly</t>
  </si>
  <si>
    <t>Annually</t>
  </si>
  <si>
    <t>Endowment End Of Year</t>
  </si>
  <si>
    <t>Endowment Distribution Rate</t>
  </si>
  <si>
    <t>Year</t>
  </si>
  <si>
    <t>Term</t>
  </si>
  <si>
    <t>Ongoing Distribution</t>
  </si>
  <si>
    <t>ROR</t>
  </si>
  <si>
    <t>Endowment Distribution</t>
  </si>
  <si>
    <t>Illustration Start Year</t>
  </si>
  <si>
    <t>Annual to Gift</t>
  </si>
  <si>
    <t>Annual Endowment at End of Term:</t>
  </si>
  <si>
    <t>Annual Gift</t>
  </si>
  <si>
    <t>Investment Return, Net of Fees</t>
  </si>
  <si>
    <t>Less: Annual Distribution</t>
  </si>
  <si>
    <t>This is a hypothetical example used for illustrative purposes only. This worksheet provides estimates based on certain assumptions. It is not intended to provide specific investment advice. The results are not a guarantee of performance. The rate of return on investments will vary over time, particularly for longer-term investments. Investments that offer the potential for high returns also carry a high degree of risk. Actual returns will fluctuate. The types of securities and strategies illustrated may not be suitable for everyone.</t>
  </si>
  <si>
    <t xml:space="preserve">This is a hypothetical example used for illustrative purposes only. This worksheet provides estimates based on certain assumptions. It is not intended to provide specific investment advice. The results are not a guarantee of performance. The rate of return on investments will vary over time, particularly for longer-term investments. Investments that offer the potential for high returns also carry a high degree of risk. Actual returns will fluctuate. The types of securities and strategies illustrated may not be suitable for everyone. </t>
  </si>
  <si>
    <t>Investment Advisor Representatives offering securities and advisory services through Cetera Advisor Networks LLC, member FINRA/SIPC, a broker/dealer and Registered Investment Advisor.  Cetera is under separate ownership from any other named entity.  Branch: 1 Brickyard Dr. Ste. 201 Bloomington, IL 61701.  The charitable entities and/or fundraising opportunities described herein are not endorsed by or affiliated with Cetera Advisor Networks LLC or its affiliates.  Our philanthropic interests are personal to us and are not reviewed, sponsored or approved by Cetera.</t>
  </si>
  <si>
    <t>Endowment Calculator</t>
  </si>
  <si>
    <t>Gift Amount</t>
  </si>
  <si>
    <t>Enter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</si>
</sst>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u/>
      <sz val="20"/>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10" fontId="0" fillId="0" borderId="0" xfId="2" applyNumberFormat="1" applyFont="1"/>
    <xf numFmtId="0" fontId="0" fillId="0" borderId="0" xfId="0" applyBorder="1"/>
    <xf numFmtId="44" fontId="0" fillId="0" borderId="0" xfId="1" applyNumberFormat="1" applyFont="1" applyFill="1"/>
    <xf numFmtId="0" fontId="0" fillId="0" borderId="0" xfId="0" applyFill="1"/>
    <xf numFmtId="44" fontId="0" fillId="0" borderId="0" xfId="1" applyNumberFormat="1" applyFont="1" applyFill="1" applyBorder="1"/>
    <xf numFmtId="44" fontId="0" fillId="0" borderId="1" xfId="1" applyNumberFormat="1" applyFont="1" applyFill="1" applyBorder="1"/>
    <xf numFmtId="44" fontId="0" fillId="0" borderId="0" xfId="0" applyNumberFormat="1" applyFill="1"/>
    <xf numFmtId="10" fontId="0" fillId="0" borderId="0" xfId="2" applyNumberFormat="1" applyFont="1" applyFill="1"/>
    <xf numFmtId="44" fontId="0" fillId="0" borderId="2" xfId="0" applyNumberFormat="1" applyFill="1" applyBorder="1"/>
    <xf numFmtId="44" fontId="0" fillId="0" borderId="2" xfId="1" applyFont="1" applyFill="1" applyBorder="1"/>
    <xf numFmtId="0" fontId="3" fillId="0" borderId="0" xfId="0" applyFont="1"/>
    <xf numFmtId="0" fontId="3" fillId="0" borderId="0" xfId="0" applyFont="1" applyBorder="1"/>
    <xf numFmtId="0" fontId="3" fillId="0" borderId="0" xfId="0" applyFont="1" applyFill="1" applyBorder="1"/>
    <xf numFmtId="0" fontId="3" fillId="0" borderId="1" xfId="0" applyFont="1" applyFill="1" applyBorder="1"/>
    <xf numFmtId="0" fontId="3" fillId="0" borderId="0" xfId="0" applyFont="1" applyFill="1"/>
    <xf numFmtId="0" fontId="3" fillId="0" borderId="0" xfId="0" applyFont="1" applyFill="1" applyAlignment="1">
      <alignment horizontal="right"/>
    </xf>
    <xf numFmtId="0" fontId="7" fillId="0" borderId="0" xfId="0" applyFont="1" applyAlignment="1">
      <alignment wrapText="1"/>
    </xf>
    <xf numFmtId="0" fontId="5" fillId="0" borderId="0" xfId="0" applyFont="1" applyFill="1"/>
    <xf numFmtId="0" fontId="7" fillId="0" borderId="0" xfId="0" applyFont="1" applyAlignment="1">
      <alignment vertical="center" wrapText="1"/>
    </xf>
    <xf numFmtId="0" fontId="3" fillId="0" borderId="0" xfId="0" applyFont="1" applyAlignment="1">
      <alignment horizontal="center"/>
    </xf>
    <xf numFmtId="0" fontId="8"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left" vertical="center" wrapText="1"/>
    </xf>
    <xf numFmtId="0" fontId="8" fillId="0" borderId="0" xfId="0" applyFont="1" applyAlignment="1">
      <alignment horizontal="center" vertical="center"/>
    </xf>
    <xf numFmtId="0" fontId="7" fillId="0" borderId="0" xfId="0" applyFont="1" applyAlignment="1">
      <alignment horizontal="left" wrapText="1"/>
    </xf>
    <xf numFmtId="0" fontId="7" fillId="0" borderId="0" xfId="0" applyFont="1" applyAlignment="1">
      <alignment horizontal="left" vertical="center" wrapText="1"/>
    </xf>
    <xf numFmtId="0" fontId="4" fillId="2" borderId="0" xfId="0" applyFont="1" applyFill="1" applyAlignment="1">
      <alignment horizontal="center" vertical="center"/>
    </xf>
    <xf numFmtId="44" fontId="4" fillId="2" borderId="0" xfId="1" applyNumberFormat="1" applyFont="1" applyFill="1" applyBorder="1" applyAlignment="1">
      <alignment horizontal="center" vertical="center"/>
    </xf>
    <xf numFmtId="0" fontId="4" fillId="2" borderId="0" xfId="0" applyFont="1" applyFill="1" applyBorder="1" applyAlignment="1">
      <alignment horizontal="center" vertical="center"/>
    </xf>
    <xf numFmtId="10" fontId="4" fillId="2" borderId="0" xfId="2" applyNumberFormat="1" applyFont="1" applyFill="1" applyBorder="1" applyAlignment="1">
      <alignment horizontal="center" vertical="center"/>
    </xf>
    <xf numFmtId="0" fontId="9" fillId="2" borderId="0" xfId="0" applyFont="1" applyFill="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298A-CEB8-4FAF-AE00-BF33D65FCA19}">
  <sheetPr>
    <pageSetUpPr fitToPage="1"/>
  </sheetPr>
  <dimension ref="A1:E20"/>
  <sheetViews>
    <sheetView tabSelected="1" showRuler="0" zoomScaleNormal="100" workbookViewId="0">
      <selection activeCell="M19" sqref="M19"/>
    </sheetView>
  </sheetViews>
  <sheetFormatPr defaultRowHeight="15" x14ac:dyDescent="0.25"/>
  <cols>
    <col min="1" max="1" width="31.85546875" customWidth="1"/>
    <col min="2" max="2" width="11.140625" bestFit="1" customWidth="1"/>
  </cols>
  <sheetData>
    <row r="1" spans="1:5" ht="57.75" customHeight="1" x14ac:dyDescent="0.25"/>
    <row r="2" spans="1:5" ht="57.75" customHeight="1" x14ac:dyDescent="0.25">
      <c r="A2" s="24" t="s">
        <v>23</v>
      </c>
      <c r="B2" s="24"/>
    </row>
    <row r="3" spans="1:5" ht="13.5" customHeight="1" x14ac:dyDescent="0.25">
      <c r="A3" s="21"/>
      <c r="B3" s="31" t="s">
        <v>25</v>
      </c>
    </row>
    <row r="4" spans="1:5" x14ac:dyDescent="0.25">
      <c r="A4" s="11" t="s">
        <v>14</v>
      </c>
      <c r="B4" s="27">
        <v>2022</v>
      </c>
    </row>
    <row r="5" spans="1:5" x14ac:dyDescent="0.25">
      <c r="A5" s="12" t="s">
        <v>24</v>
      </c>
      <c r="B5" s="28">
        <v>5000</v>
      </c>
      <c r="C5" s="2"/>
    </row>
    <row r="6" spans="1:5" x14ac:dyDescent="0.25">
      <c r="A6" s="12" t="s">
        <v>0</v>
      </c>
      <c r="B6" s="29" t="s">
        <v>6</v>
      </c>
      <c r="C6" s="2"/>
    </row>
    <row r="7" spans="1:5" x14ac:dyDescent="0.25">
      <c r="A7" s="12" t="s">
        <v>3</v>
      </c>
      <c r="B7" s="30">
        <v>0.01</v>
      </c>
      <c r="C7" s="2"/>
    </row>
    <row r="8" spans="1:5" x14ac:dyDescent="0.25">
      <c r="A8" s="12" t="s">
        <v>18</v>
      </c>
      <c r="B8" s="30">
        <v>0.04</v>
      </c>
      <c r="C8" s="2"/>
    </row>
    <row r="9" spans="1:5" x14ac:dyDescent="0.25">
      <c r="A9" s="13" t="s">
        <v>8</v>
      </c>
      <c r="B9" s="30">
        <v>0.04</v>
      </c>
      <c r="C9" s="2"/>
    </row>
    <row r="10" spans="1:5" x14ac:dyDescent="0.25">
      <c r="A10" s="2"/>
      <c r="B10" s="2"/>
      <c r="C10" s="2"/>
    </row>
    <row r="11" spans="1:5" ht="15" customHeight="1" x14ac:dyDescent="0.25"/>
    <row r="12" spans="1:5" s="4" customFormat="1" ht="23.25" customHeight="1" x14ac:dyDescent="0.25">
      <c r="A12" s="22" t="s">
        <v>21</v>
      </c>
      <c r="B12" s="22"/>
      <c r="C12" s="22"/>
      <c r="D12" s="22"/>
      <c r="E12" s="22"/>
    </row>
    <row r="13" spans="1:5" s="4" customFormat="1" ht="15" customHeight="1" x14ac:dyDescent="0.25">
      <c r="A13" s="22"/>
      <c r="B13" s="22"/>
      <c r="C13" s="22"/>
      <c r="D13" s="22"/>
      <c r="E13" s="22"/>
    </row>
    <row r="14" spans="1:5" s="4" customFormat="1" ht="15" customHeight="1" x14ac:dyDescent="0.25">
      <c r="A14" s="22"/>
      <c r="B14" s="22"/>
      <c r="C14" s="22"/>
      <c r="D14" s="22"/>
      <c r="E14" s="22"/>
    </row>
    <row r="15" spans="1:5" s="4" customFormat="1" ht="15" customHeight="1" x14ac:dyDescent="0.25">
      <c r="A15" s="22"/>
      <c r="B15" s="22"/>
      <c r="C15" s="22"/>
      <c r="D15" s="22"/>
      <c r="E15" s="22"/>
    </row>
    <row r="16" spans="1:5" ht="15" customHeight="1" x14ac:dyDescent="0.25">
      <c r="A16" s="23" t="s">
        <v>22</v>
      </c>
      <c r="B16" s="23"/>
      <c r="C16" s="23"/>
      <c r="D16" s="23"/>
      <c r="E16" s="23"/>
    </row>
    <row r="17" spans="1:5" ht="15" customHeight="1" x14ac:dyDescent="0.25">
      <c r="A17" s="23"/>
      <c r="B17" s="23"/>
      <c r="C17" s="23"/>
      <c r="D17" s="23"/>
      <c r="E17" s="23"/>
    </row>
    <row r="18" spans="1:5" ht="15" customHeight="1" x14ac:dyDescent="0.25">
      <c r="A18" s="23"/>
      <c r="B18" s="23"/>
      <c r="C18" s="23"/>
      <c r="D18" s="23"/>
      <c r="E18" s="23"/>
    </row>
    <row r="19" spans="1:5" ht="15" customHeight="1" x14ac:dyDescent="0.25">
      <c r="A19" s="23"/>
      <c r="B19" s="23"/>
      <c r="C19" s="23"/>
      <c r="D19" s="23"/>
      <c r="E19" s="23"/>
    </row>
    <row r="20" spans="1:5" ht="15" customHeight="1" x14ac:dyDescent="0.25">
      <c r="A20" s="23"/>
      <c r="B20" s="23"/>
      <c r="C20" s="23"/>
      <c r="D20" s="23"/>
      <c r="E20" s="23"/>
    </row>
  </sheetData>
  <protectedRanges>
    <protectedRange sqref="B4:B9" name="Input"/>
  </protectedRanges>
  <mergeCells count="3">
    <mergeCell ref="A12:E15"/>
    <mergeCell ref="A16:E20"/>
    <mergeCell ref="A2:B2"/>
  </mergeCells>
  <pageMargins left="0.7" right="0.7" top="0.75" bottom="0.75" header="0.3" footer="0.3"/>
  <pageSetup orientation="landscape" horizontalDpi="1200" verticalDpi="1200" r:id="rId1"/>
  <headerFooter scaleWithDoc="0">
    <oddHeader>&amp;L&amp;G</oddHead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r:uid="{818BAB16-378D-4125-9A19-A68894ACB78B}">
          <x14:formula1>
            <xm:f>Data!$B$3:$B$5</xm:f>
          </x14:formula1>
          <xm:sqref>B8</xm:sqref>
        </x14:dataValidation>
        <x14:dataValidation type="list" allowBlank="1" showInputMessage="1" showErrorMessage="1" xr:uid="{4D41F3F3-5F77-4EE8-90CE-A8B76841B4A2}">
          <x14:formula1>
            <xm:f>Data!$D$3:$D$8</xm:f>
          </x14:formula1>
          <xm:sqref>B7</xm:sqref>
        </x14:dataValidation>
        <x14:dataValidation type="list" allowBlank="1" showInputMessage="1" showErrorMessage="1" xr:uid="{96842FB7-DD6B-4707-9166-558DCF708862}">
          <x14:formula1>
            <xm:f>Data!$C$3:$C$6</xm:f>
          </x14:formula1>
          <xm:sqref>B9</xm:sqref>
        </x14:dataValidation>
        <x14:dataValidation type="list" allowBlank="1" showInputMessage="1" showErrorMessage="1" xr:uid="{FF7B05D3-EB20-4105-82AE-2FAA39D6B565}">
          <x14:formula1>
            <xm:f>Data!A3:A5</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69D2A-3305-4C5F-9186-06B636115383}">
  <sheetPr>
    <pageSetUpPr fitToPage="1"/>
  </sheetPr>
  <dimension ref="A1:L27"/>
  <sheetViews>
    <sheetView zoomScaleNormal="100" workbookViewId="0">
      <selection activeCell="D5" sqref="D5"/>
    </sheetView>
  </sheetViews>
  <sheetFormatPr defaultRowHeight="15" x14ac:dyDescent="0.25"/>
  <cols>
    <col min="1" max="1" width="34.42578125" style="4" customWidth="1"/>
    <col min="2" max="4" width="11.5703125" style="4" bestFit="1" customWidth="1"/>
    <col min="5" max="12" width="12.5703125" style="4" bestFit="1" customWidth="1"/>
    <col min="13" max="16384" width="9.140625" style="4"/>
  </cols>
  <sheetData>
    <row r="1" spans="1:12" customFormat="1" ht="57.75" customHeight="1" x14ac:dyDescent="0.25"/>
    <row r="2" spans="1:12" x14ac:dyDescent="0.25">
      <c r="A2" s="14" t="s">
        <v>9</v>
      </c>
      <c r="B2" s="14">
        <f>Input!B4</f>
        <v>2022</v>
      </c>
      <c r="C2" s="14">
        <f>B2+1</f>
        <v>2023</v>
      </c>
      <c r="D2" s="14">
        <f t="shared" ref="D2" si="0">C2+1</f>
        <v>2024</v>
      </c>
    </row>
    <row r="3" spans="1:12" x14ac:dyDescent="0.25">
      <c r="A3" s="15" t="str">
        <f>Input!A5</f>
        <v>Gift Amount</v>
      </c>
      <c r="B3" s="3">
        <f>IF(Input!$B$6=Data!$A$3,Input!$B$5*12,IF(Input!$B$6=Data!$A$4,Input!$B$5*4,IF(Input!$B$6=Data!$A$5,Input!$B$5,0)))</f>
        <v>5000</v>
      </c>
      <c r="C3" s="3">
        <f>IF(Input!$B$6=Data!$A$3,Input!$B$5*12,IF(Input!$B$6=Data!$A$4,Input!$B$5*4,IF(Input!$B$6=Data!$A$5,Input!$B$5,0)))</f>
        <v>5000</v>
      </c>
      <c r="D3" s="3">
        <f>IF(Input!$B$6=Data!$A$3,Input!$B$5*12,IF(Input!$B$6=Data!$A$4,Input!$B$5*4,IF(Input!$B$6=Data!$A$5,Input!$B$5,0)))</f>
        <v>5000</v>
      </c>
    </row>
    <row r="4" spans="1:12" x14ac:dyDescent="0.25">
      <c r="A4" s="15"/>
      <c r="B4" s="3"/>
      <c r="C4" s="3"/>
      <c r="D4" s="3"/>
    </row>
    <row r="5" spans="1:12" x14ac:dyDescent="0.25">
      <c r="A5" s="13" t="str">
        <f>Input!A7</f>
        <v>Annual Distribution to Charity</v>
      </c>
      <c r="B5" s="5">
        <v>0</v>
      </c>
      <c r="C5" s="3">
        <f>IF(Input!$B$6=Data!$A$3,B11*Input!$B$7,IF(Input!$B$6=Data!$A$4,B11*Input!$B$7,IF(Input!$B$6=Data!$A$5,B11*Input!$B$7,0)))</f>
        <v>50</v>
      </c>
      <c r="D5" s="3">
        <f>IF(Input!$B$6=Data!$A$3,C11*Input!$B$7,IF(Input!$B$6=Data!$A$4,C11*Input!$B$7,IF(Input!$B$6=Data!$A$5,C11*Input!$B$7,0)))</f>
        <v>101.5</v>
      </c>
    </row>
    <row r="6" spans="1:12" x14ac:dyDescent="0.25">
      <c r="A6" s="15"/>
      <c r="B6" s="3"/>
      <c r="C6" s="3"/>
      <c r="D6" s="3"/>
    </row>
    <row r="7" spans="1:12" x14ac:dyDescent="0.25">
      <c r="A7" s="15" t="s">
        <v>2</v>
      </c>
      <c r="B7" s="3">
        <v>0</v>
      </c>
      <c r="C7" s="3">
        <f>B11</f>
        <v>5000</v>
      </c>
      <c r="D7" s="3">
        <f t="shared" ref="D7" si="1">C11</f>
        <v>10150</v>
      </c>
    </row>
    <row r="8" spans="1:12" x14ac:dyDescent="0.25">
      <c r="A8" s="13" t="str">
        <f>Input!A5</f>
        <v>Gift Amount</v>
      </c>
      <c r="B8" s="5">
        <f>B3</f>
        <v>5000</v>
      </c>
      <c r="C8" s="5">
        <f t="shared" ref="C8:D8" si="2">C3</f>
        <v>5000</v>
      </c>
      <c r="D8" s="5">
        <f t="shared" si="2"/>
        <v>5000</v>
      </c>
    </row>
    <row r="9" spans="1:12" x14ac:dyDescent="0.25">
      <c r="A9" s="13" t="s">
        <v>19</v>
      </c>
      <c r="B9" s="5">
        <f>-B5</f>
        <v>0</v>
      </c>
      <c r="C9" s="5">
        <f t="shared" ref="C9:D9" si="3">-C5</f>
        <v>-50</v>
      </c>
      <c r="D9" s="5">
        <f t="shared" si="3"/>
        <v>-101.5</v>
      </c>
    </row>
    <row r="10" spans="1:12" x14ac:dyDescent="0.25">
      <c r="A10" s="14" t="str">
        <f>Input!A8</f>
        <v>Investment Return, Net of Fees</v>
      </c>
      <c r="B10" s="6">
        <f>B7*Input!$B$8</f>
        <v>0</v>
      </c>
      <c r="C10" s="6">
        <f>C7*Input!$B$8</f>
        <v>200</v>
      </c>
      <c r="D10" s="6">
        <f>D7*Input!$B$8</f>
        <v>406</v>
      </c>
    </row>
    <row r="11" spans="1:12" x14ac:dyDescent="0.25">
      <c r="A11" s="15" t="s">
        <v>7</v>
      </c>
      <c r="B11" s="7">
        <f>SUM(B7:B10)</f>
        <v>5000</v>
      </c>
      <c r="C11" s="7">
        <f t="shared" ref="C11:D11" si="4">SUM(C7:C10)</f>
        <v>10150</v>
      </c>
      <c r="D11" s="7">
        <f t="shared" si="4"/>
        <v>15454.5</v>
      </c>
    </row>
    <row r="12" spans="1:12" x14ac:dyDescent="0.25">
      <c r="B12" s="7"/>
      <c r="C12" s="7"/>
      <c r="D12" s="7"/>
      <c r="E12" s="7"/>
      <c r="F12" s="7"/>
      <c r="G12" s="7"/>
      <c r="H12" s="7"/>
      <c r="I12" s="7"/>
      <c r="J12" s="7"/>
      <c r="K12" s="7"/>
      <c r="L12" s="7"/>
    </row>
    <row r="13" spans="1:12" x14ac:dyDescent="0.25">
      <c r="B13" s="7"/>
      <c r="C13" s="7"/>
      <c r="D13" s="7"/>
    </row>
    <row r="14" spans="1:12" x14ac:dyDescent="0.25">
      <c r="B14" s="15"/>
      <c r="C14" s="16" t="str">
        <f>Input!A9</f>
        <v>Endowment Distribution Rate</v>
      </c>
      <c r="D14" s="8">
        <f>Input!B9</f>
        <v>0.04</v>
      </c>
    </row>
    <row r="15" spans="1:12" x14ac:dyDescent="0.25">
      <c r="B15" s="15"/>
      <c r="C15" s="15"/>
      <c r="D15" s="8"/>
    </row>
    <row r="16" spans="1:12" ht="15.75" thickBot="1" x14ac:dyDescent="0.3">
      <c r="B16" s="15"/>
      <c r="C16" s="16" t="s">
        <v>16</v>
      </c>
      <c r="D16" s="10">
        <f>D11*D14</f>
        <v>618.18000000000006</v>
      </c>
    </row>
    <row r="17" spans="1:5" ht="15.75" thickTop="1" x14ac:dyDescent="0.25"/>
    <row r="19" spans="1:5" ht="15" customHeight="1" x14ac:dyDescent="0.25">
      <c r="A19" s="22" t="s">
        <v>20</v>
      </c>
      <c r="B19" s="22"/>
      <c r="C19" s="22"/>
      <c r="D19" s="22"/>
      <c r="E19" s="22"/>
    </row>
    <row r="20" spans="1:5" ht="15" customHeight="1" x14ac:dyDescent="0.25">
      <c r="A20" s="22"/>
      <c r="B20" s="22"/>
      <c r="C20" s="22"/>
      <c r="D20" s="22"/>
      <c r="E20" s="22"/>
    </row>
    <row r="21" spans="1:5" ht="15" customHeight="1" x14ac:dyDescent="0.25">
      <c r="A21" s="22"/>
      <c r="B21" s="22"/>
      <c r="C21" s="22"/>
      <c r="D21" s="22"/>
      <c r="E21" s="22"/>
    </row>
    <row r="22" spans="1:5" ht="15" customHeight="1" x14ac:dyDescent="0.25">
      <c r="A22" s="22"/>
      <c r="B22" s="22"/>
      <c r="C22" s="22"/>
      <c r="D22" s="22"/>
      <c r="E22" s="22"/>
    </row>
    <row r="23" spans="1:5" ht="15" customHeight="1" x14ac:dyDescent="0.25">
      <c r="A23" s="23" t="s">
        <v>22</v>
      </c>
      <c r="B23" s="23"/>
      <c r="C23" s="23"/>
      <c r="D23" s="23"/>
      <c r="E23" s="23"/>
    </row>
    <row r="24" spans="1:5" ht="15" customHeight="1" x14ac:dyDescent="0.25">
      <c r="A24" s="23"/>
      <c r="B24" s="23"/>
      <c r="C24" s="23"/>
      <c r="D24" s="23"/>
      <c r="E24" s="23"/>
    </row>
    <row r="25" spans="1:5" ht="15" customHeight="1" x14ac:dyDescent="0.25">
      <c r="A25" s="23"/>
      <c r="B25" s="23"/>
      <c r="C25" s="23"/>
      <c r="D25" s="23"/>
      <c r="E25" s="23"/>
    </row>
    <row r="26" spans="1:5" ht="15" customHeight="1" x14ac:dyDescent="0.25">
      <c r="A26" s="23"/>
      <c r="B26" s="23"/>
      <c r="C26" s="23"/>
      <c r="D26" s="23"/>
      <c r="E26" s="23"/>
    </row>
    <row r="27" spans="1:5" ht="15" customHeight="1" x14ac:dyDescent="0.25">
      <c r="A27" s="23"/>
      <c r="B27" s="23"/>
      <c r="C27" s="23"/>
      <c r="D27" s="23"/>
      <c r="E27" s="23"/>
    </row>
  </sheetData>
  <sheetProtection algorithmName="SHA-512" hashValue="/xl4GSPIa65VFbuMi50EvwRtOPkoZizIpgfn1cwqUdJ5HIQAV/binh5i7arnSmK8iMEmMM2ZKmU40aFbYeaCEQ==" saltValue="D79N12lIAm1Vl6AEFvmeAQ==" spinCount="100000" sheet="1" objects="1" scenarios="1"/>
  <mergeCells count="2">
    <mergeCell ref="A19:E22"/>
    <mergeCell ref="A23:E27"/>
  </mergeCells>
  <pageMargins left="0.7" right="0.7" top="0.75" bottom="0.75" header="0.3" footer="0.3"/>
  <pageSetup orientation="landscape" horizontalDpi="1200" verticalDpi="1200"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3F36-613D-4AA2-A52F-E9A073C22B9F}">
  <sheetPr>
    <pageSetUpPr fitToPage="1"/>
  </sheetPr>
  <dimension ref="A1:N27"/>
  <sheetViews>
    <sheetView zoomScaleNormal="100" workbookViewId="0">
      <selection activeCell="A3" sqref="A3"/>
    </sheetView>
  </sheetViews>
  <sheetFormatPr defaultRowHeight="15" x14ac:dyDescent="0.25"/>
  <cols>
    <col min="1" max="1" width="35.85546875" style="4" customWidth="1"/>
    <col min="2" max="5" width="11.5703125" style="4" bestFit="1" customWidth="1"/>
    <col min="6" max="14" width="12.5703125" style="4" bestFit="1" customWidth="1"/>
    <col min="15" max="16384" width="9.140625" style="4"/>
  </cols>
  <sheetData>
    <row r="1" spans="1:14" customFormat="1" ht="57.75" customHeight="1" x14ac:dyDescent="0.25"/>
    <row r="2" spans="1:14" x14ac:dyDescent="0.25">
      <c r="A2" s="14" t="s">
        <v>9</v>
      </c>
      <c r="B2" s="14">
        <f>Input!B4</f>
        <v>2022</v>
      </c>
      <c r="C2" s="14">
        <f>B2+1</f>
        <v>2023</v>
      </c>
      <c r="D2" s="14">
        <f t="shared" ref="D2:F2" si="0">C2+1</f>
        <v>2024</v>
      </c>
      <c r="E2" s="14">
        <f t="shared" si="0"/>
        <v>2025</v>
      </c>
      <c r="F2" s="14">
        <f t="shared" si="0"/>
        <v>2026</v>
      </c>
    </row>
    <row r="3" spans="1:14" x14ac:dyDescent="0.25">
      <c r="A3" s="15" t="s">
        <v>17</v>
      </c>
      <c r="B3" s="3">
        <f>IF(Input!$B$6=Data!$A$3,Input!$B$5*12,IF(Input!$B$6=Data!$A$4,Input!$B$5*4,IF(Input!$B$6=Data!$A$5,Input!$B$5,0)))</f>
        <v>5000</v>
      </c>
      <c r="C3" s="3">
        <f>IF(Input!$B$6=Data!$A$3,Input!$B$5*12,IF(Input!$B$6=Data!$A$4,Input!$B$5*4,IF(Input!$B$6=Data!$A$5,Input!$B$5,0)))</f>
        <v>5000</v>
      </c>
      <c r="D3" s="3">
        <f>IF(Input!$B$6=Data!$A$3,Input!$B$5*12,IF(Input!$B$6=Data!$A$4,Input!$B$5*4,IF(Input!$B$6=Data!$A$5,Input!$B$5,0)))</f>
        <v>5000</v>
      </c>
      <c r="E3" s="3">
        <f>IF(Input!$B$6=Data!$A$3,Input!$B$5*12,IF(Input!$B$6=Data!$A$4,Input!$B$5*4,IF(Input!$B$6=Data!$A$5,Input!$B$5,0)))</f>
        <v>5000</v>
      </c>
      <c r="F3" s="3">
        <f>IF(Input!$B$6=Data!$A$3,Input!$B$5*12,IF(Input!$B$6=Data!$A$4,Input!$B$5*4,IF(Input!$B$6=Data!$A$5,Input!$B$5,0)))</f>
        <v>5000</v>
      </c>
    </row>
    <row r="4" spans="1:14" x14ac:dyDescent="0.25">
      <c r="A4" s="15"/>
      <c r="B4" s="3"/>
      <c r="C4" s="3"/>
      <c r="D4" s="3"/>
      <c r="E4" s="3"/>
      <c r="F4" s="3"/>
    </row>
    <row r="5" spans="1:14" x14ac:dyDescent="0.25">
      <c r="A5" s="13" t="str">
        <f>Input!A7</f>
        <v>Annual Distribution to Charity</v>
      </c>
      <c r="B5" s="5">
        <v>0</v>
      </c>
      <c r="C5" s="3">
        <f>IF(Input!$B$6=Data!$A$3,B11*Input!$B$7,IF(Input!$B$6=Data!$A$4,B11*Input!$B$7,IF(Input!$B$6=Data!$A$5,B11*Input!$B$7,0)))</f>
        <v>50</v>
      </c>
      <c r="D5" s="3">
        <f>IF(Input!$B$6=Data!$A$3,C11*Input!$B$7,IF(Input!$B$6=Data!$A$4,C11*Input!$B$7,IF(Input!$B$6=Data!$A$5,C11*Input!$B$7,0)))</f>
        <v>101.5</v>
      </c>
      <c r="E5" s="3">
        <f>IF(Input!$B$6=Data!$A$3,D11*Input!$B$7,IF(Input!$B$6=Data!$A$4,D11*Input!$B$7,IF(Input!$B$6=Data!$A$5,D11*Input!$B$7,0)))</f>
        <v>154.54500000000002</v>
      </c>
      <c r="F5" s="3">
        <f>IF(Input!$B$6=Data!$A$3,E11*Input!$B$7,IF(Input!$B$6=Data!$A$4,E11*Input!$B$7,IF(Input!$B$6=Data!$A$5,E11*Input!$B$7,0)))</f>
        <v>209.18135000000004</v>
      </c>
    </row>
    <row r="6" spans="1:14" x14ac:dyDescent="0.25">
      <c r="A6" s="15"/>
      <c r="B6" s="3"/>
      <c r="C6" s="3"/>
      <c r="D6" s="3"/>
      <c r="E6" s="3"/>
      <c r="F6" s="3"/>
    </row>
    <row r="7" spans="1:14" x14ac:dyDescent="0.25">
      <c r="A7" s="15" t="s">
        <v>2</v>
      </c>
      <c r="B7" s="3">
        <v>0</v>
      </c>
      <c r="C7" s="3">
        <f>B11</f>
        <v>5000</v>
      </c>
      <c r="D7" s="3">
        <f t="shared" ref="D7:F7" si="1">C11</f>
        <v>10150</v>
      </c>
      <c r="E7" s="3">
        <f t="shared" si="1"/>
        <v>15454.5</v>
      </c>
      <c r="F7" s="3">
        <f t="shared" si="1"/>
        <v>20918.135000000002</v>
      </c>
    </row>
    <row r="8" spans="1:14" x14ac:dyDescent="0.25">
      <c r="A8" s="13" t="str">
        <f>Input!A5</f>
        <v>Gift Amount</v>
      </c>
      <c r="B8" s="5">
        <f>B3</f>
        <v>5000</v>
      </c>
      <c r="C8" s="5">
        <f t="shared" ref="C8:F8" si="2">C3</f>
        <v>5000</v>
      </c>
      <c r="D8" s="5">
        <f t="shared" si="2"/>
        <v>5000</v>
      </c>
      <c r="E8" s="5">
        <f t="shared" si="2"/>
        <v>5000</v>
      </c>
      <c r="F8" s="5">
        <f t="shared" si="2"/>
        <v>5000</v>
      </c>
    </row>
    <row r="9" spans="1:14" x14ac:dyDescent="0.25">
      <c r="A9" s="13" t="s">
        <v>19</v>
      </c>
      <c r="B9" s="5">
        <f>-B5</f>
        <v>0</v>
      </c>
      <c r="C9" s="5">
        <f t="shared" ref="C9:F9" si="3">-C5</f>
        <v>-50</v>
      </c>
      <c r="D9" s="5">
        <f t="shared" si="3"/>
        <v>-101.5</v>
      </c>
      <c r="E9" s="5">
        <f t="shared" si="3"/>
        <v>-154.54500000000002</v>
      </c>
      <c r="F9" s="5">
        <f t="shared" si="3"/>
        <v>-209.18135000000004</v>
      </c>
    </row>
    <row r="10" spans="1:14" x14ac:dyDescent="0.25">
      <c r="A10" s="14" t="str">
        <f>Input!A8</f>
        <v>Investment Return, Net of Fees</v>
      </c>
      <c r="B10" s="6">
        <f>B7*Input!$B$8</f>
        <v>0</v>
      </c>
      <c r="C10" s="6">
        <f>C7*Input!$B$8</f>
        <v>200</v>
      </c>
      <c r="D10" s="6">
        <f>D7*Input!$B$8</f>
        <v>406</v>
      </c>
      <c r="E10" s="6">
        <f>E7*Input!$B$8</f>
        <v>618.18000000000006</v>
      </c>
      <c r="F10" s="6">
        <f>F7*Input!$B$8</f>
        <v>836.72540000000015</v>
      </c>
    </row>
    <row r="11" spans="1:14" x14ac:dyDescent="0.25">
      <c r="A11" s="15" t="s">
        <v>7</v>
      </c>
      <c r="B11" s="7">
        <f>SUM(B7:B10)</f>
        <v>5000</v>
      </c>
      <c r="C11" s="7">
        <f t="shared" ref="C11:F11" si="4">SUM(C7:C10)</f>
        <v>10150</v>
      </c>
      <c r="D11" s="7">
        <f t="shared" si="4"/>
        <v>15454.5</v>
      </c>
      <c r="E11" s="7">
        <f t="shared" si="4"/>
        <v>20918.135000000002</v>
      </c>
      <c r="F11" s="7">
        <f t="shared" si="4"/>
        <v>26545.679050000002</v>
      </c>
    </row>
    <row r="12" spans="1:14" x14ac:dyDescent="0.25">
      <c r="B12" s="7"/>
      <c r="C12" s="7"/>
      <c r="D12" s="7"/>
      <c r="E12" s="7"/>
      <c r="F12" s="7"/>
      <c r="G12" s="7"/>
      <c r="H12" s="7"/>
      <c r="I12" s="7"/>
      <c r="J12" s="7"/>
      <c r="K12" s="7"/>
      <c r="L12" s="7"/>
      <c r="M12" s="7"/>
      <c r="N12" s="7"/>
    </row>
    <row r="13" spans="1:14" x14ac:dyDescent="0.25">
      <c r="B13" s="7"/>
      <c r="C13" s="7"/>
      <c r="D13" s="7"/>
      <c r="E13" s="7"/>
      <c r="F13" s="7"/>
    </row>
    <row r="14" spans="1:14" x14ac:dyDescent="0.25">
      <c r="E14" s="16" t="str">
        <f>Input!A9</f>
        <v>Endowment Distribution Rate</v>
      </c>
      <c r="F14" s="8">
        <f>Input!B9</f>
        <v>0.04</v>
      </c>
    </row>
    <row r="15" spans="1:14" x14ac:dyDescent="0.25">
      <c r="E15" s="15"/>
      <c r="F15" s="8"/>
    </row>
    <row r="16" spans="1:14" ht="15.75" thickBot="1" x14ac:dyDescent="0.3">
      <c r="E16" s="16" t="s">
        <v>16</v>
      </c>
      <c r="F16" s="10">
        <f>F11*F14</f>
        <v>1061.827162</v>
      </c>
    </row>
    <row r="17" spans="1:5" ht="15.75" thickTop="1" x14ac:dyDescent="0.25"/>
    <row r="19" spans="1:5" ht="15" customHeight="1" x14ac:dyDescent="0.25">
      <c r="A19" s="22" t="s">
        <v>20</v>
      </c>
      <c r="B19" s="22"/>
      <c r="C19" s="22"/>
      <c r="D19" s="22"/>
      <c r="E19" s="22"/>
    </row>
    <row r="20" spans="1:5" ht="15" customHeight="1" x14ac:dyDescent="0.25">
      <c r="A20" s="22"/>
      <c r="B20" s="22"/>
      <c r="C20" s="22"/>
      <c r="D20" s="22"/>
      <c r="E20" s="22"/>
    </row>
    <row r="21" spans="1:5" ht="15" customHeight="1" x14ac:dyDescent="0.25">
      <c r="A21" s="22"/>
      <c r="B21" s="22"/>
      <c r="C21" s="22"/>
      <c r="D21" s="22"/>
      <c r="E21" s="22"/>
    </row>
    <row r="22" spans="1:5" ht="15" customHeight="1" x14ac:dyDescent="0.25">
      <c r="A22" s="22"/>
      <c r="B22" s="22"/>
      <c r="C22" s="22"/>
      <c r="D22" s="22"/>
      <c r="E22" s="22"/>
    </row>
    <row r="23" spans="1:5" ht="15" customHeight="1" x14ac:dyDescent="0.25">
      <c r="A23" s="23" t="s">
        <v>22</v>
      </c>
      <c r="B23" s="23"/>
      <c r="C23" s="23"/>
      <c r="D23" s="23"/>
      <c r="E23" s="23"/>
    </row>
    <row r="24" spans="1:5" ht="15" customHeight="1" x14ac:dyDescent="0.25">
      <c r="A24" s="23"/>
      <c r="B24" s="23"/>
      <c r="C24" s="23"/>
      <c r="D24" s="23"/>
      <c r="E24" s="23"/>
    </row>
    <row r="25" spans="1:5" ht="15" customHeight="1" x14ac:dyDescent="0.25">
      <c r="A25" s="23"/>
      <c r="B25" s="23"/>
      <c r="C25" s="23"/>
      <c r="D25" s="23"/>
      <c r="E25" s="23"/>
    </row>
    <row r="26" spans="1:5" ht="15" customHeight="1" x14ac:dyDescent="0.25">
      <c r="A26" s="23"/>
      <c r="B26" s="23"/>
      <c r="C26" s="23"/>
      <c r="D26" s="23"/>
      <c r="E26" s="23"/>
    </row>
    <row r="27" spans="1:5" ht="15" customHeight="1" x14ac:dyDescent="0.25">
      <c r="A27" s="23"/>
      <c r="B27" s="23"/>
      <c r="C27" s="23"/>
      <c r="D27" s="23"/>
      <c r="E27" s="23"/>
    </row>
  </sheetData>
  <sheetProtection algorithmName="SHA-512" hashValue="7bI1zo6wfJU9UHwcVKIVtLBeipPVeNnafVf1HEhUvD910ymIvqACk0q47X2GseicWOZlqT7LiMDl1dfanSX0WA==" saltValue="2sMtEFxzJu245rHYccg6AA==" spinCount="100000" sheet="1" objects="1" scenarios="1"/>
  <mergeCells count="2">
    <mergeCell ref="A19:E22"/>
    <mergeCell ref="A23:E27"/>
  </mergeCells>
  <pageMargins left="0.7" right="0.7" top="0.75" bottom="0.75" header="0.3" footer="0.3"/>
  <pageSetup orientation="landscape" horizontalDpi="1200" verticalDpi="1200" r:id="rId1"/>
  <headerFooter scaleWithDoc="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54D5-E2AF-4C4B-8DDD-780B6367F964}">
  <sheetPr>
    <pageSetUpPr fitToPage="1"/>
  </sheetPr>
  <dimension ref="A1:U25"/>
  <sheetViews>
    <sheetView zoomScaleNormal="100" workbookViewId="0">
      <selection activeCell="I23" sqref="I23"/>
    </sheetView>
  </sheetViews>
  <sheetFormatPr defaultRowHeight="15" x14ac:dyDescent="0.25"/>
  <cols>
    <col min="1" max="1" width="32.28515625" style="4" customWidth="1"/>
    <col min="2" max="5" width="11.5703125" style="4" bestFit="1" customWidth="1"/>
    <col min="6" max="21" width="12.5703125" style="4" bestFit="1" customWidth="1"/>
    <col min="22" max="16384" width="9.140625" style="4"/>
  </cols>
  <sheetData>
    <row r="1" spans="1:21" customFormat="1" ht="57.75" customHeight="1" x14ac:dyDescent="0.25"/>
    <row r="2" spans="1:21" x14ac:dyDescent="0.25">
      <c r="A2" s="14" t="s">
        <v>9</v>
      </c>
      <c r="B2" s="14">
        <f>Input!B4</f>
        <v>2022</v>
      </c>
      <c r="C2" s="14">
        <f>B2+1</f>
        <v>2023</v>
      </c>
      <c r="D2" s="14">
        <f t="shared" ref="D2:K2" si="0">C2+1</f>
        <v>2024</v>
      </c>
      <c r="E2" s="14">
        <f t="shared" si="0"/>
        <v>2025</v>
      </c>
      <c r="F2" s="14">
        <f t="shared" si="0"/>
        <v>2026</v>
      </c>
      <c r="G2" s="14">
        <f t="shared" si="0"/>
        <v>2027</v>
      </c>
      <c r="H2" s="14">
        <f t="shared" si="0"/>
        <v>2028</v>
      </c>
      <c r="I2" s="14">
        <f t="shared" si="0"/>
        <v>2029</v>
      </c>
      <c r="J2" s="14">
        <f t="shared" si="0"/>
        <v>2030</v>
      </c>
      <c r="K2" s="14">
        <f t="shared" si="0"/>
        <v>2031</v>
      </c>
    </row>
    <row r="3" spans="1:21" x14ac:dyDescent="0.25">
      <c r="A3" s="15" t="s">
        <v>17</v>
      </c>
      <c r="B3" s="3">
        <f>IF(Input!$B$6=Data!$A$3,Input!$B$5*12,IF(Input!$B$6=Data!$A$4,Input!$B$5*4,IF(Input!$B$6=Data!$A$5,Input!$B$5,0)))</f>
        <v>5000</v>
      </c>
      <c r="C3" s="3">
        <f>IF(Input!$B$6=Data!$A$3,Input!$B$5*12,IF(Input!$B$6=Data!$A$4,Input!$B$5*4,IF(Input!$B$6=Data!$A$5,Input!$B$5,0)))</f>
        <v>5000</v>
      </c>
      <c r="D3" s="3">
        <f>IF(Input!$B$6=Data!$A$3,Input!$B$5*12,IF(Input!$B$6=Data!$A$4,Input!$B$5*4,IF(Input!$B$6=Data!$A$5,Input!$B$5,0)))</f>
        <v>5000</v>
      </c>
      <c r="E3" s="3">
        <f>IF(Input!$B$6=Data!$A$3,Input!$B$5*12,IF(Input!$B$6=Data!$A$4,Input!$B$5*4,IF(Input!$B$6=Data!$A$5,Input!$B$5,0)))</f>
        <v>5000</v>
      </c>
      <c r="F3" s="3">
        <f>IF(Input!$B$6=Data!$A$3,Input!$B$5*12,IF(Input!$B$6=Data!$A$4,Input!$B$5*4,IF(Input!$B$6=Data!$A$5,Input!$B$5,0)))</f>
        <v>5000</v>
      </c>
      <c r="G3" s="3">
        <f>IF(Input!$B$6=Data!$A$3,Input!$B$5*12,IF(Input!$B$6=Data!$A$4,Input!$B$5*4,IF(Input!$B$6=Data!$A$5,Input!$B$5,0)))</f>
        <v>5000</v>
      </c>
      <c r="H3" s="3">
        <f>IF(Input!$B$6=Data!$A$3,Input!$B$5*12,IF(Input!$B$6=Data!$A$4,Input!$B$5*4,IF(Input!$B$6=Data!$A$5,Input!$B$5,0)))</f>
        <v>5000</v>
      </c>
      <c r="I3" s="3">
        <f>IF(Input!$B$6=Data!$A$3,Input!$B$5*12,IF(Input!$B$6=Data!$A$4,Input!$B$5*4,IF(Input!$B$6=Data!$A$5,Input!$B$5,0)))</f>
        <v>5000</v>
      </c>
      <c r="J3" s="3">
        <f>IF(Input!$B$6=Data!$A$3,Input!$B$5*12,IF(Input!$B$6=Data!$A$4,Input!$B$5*4,IF(Input!$B$6=Data!$A$5,Input!$B$5,0)))</f>
        <v>5000</v>
      </c>
      <c r="K3" s="3">
        <f>IF(Input!$B$6=Data!$A$3,Input!$B$5*12,IF(Input!$B$6=Data!$A$4,Input!$B$5*4,IF(Input!$B$6=Data!$A$5,Input!$B$5,0)))</f>
        <v>5000</v>
      </c>
    </row>
    <row r="4" spans="1:21" x14ac:dyDescent="0.25">
      <c r="A4" s="15"/>
      <c r="B4" s="3"/>
      <c r="C4" s="3"/>
      <c r="D4" s="3"/>
      <c r="E4" s="3"/>
      <c r="F4" s="3"/>
      <c r="G4" s="3"/>
      <c r="H4" s="3"/>
      <c r="I4" s="3"/>
      <c r="J4" s="3"/>
      <c r="K4" s="3"/>
    </row>
    <row r="5" spans="1:21" x14ac:dyDescent="0.25">
      <c r="A5" s="13" t="str">
        <f>Input!A7</f>
        <v>Annual Distribution to Charity</v>
      </c>
      <c r="B5" s="5">
        <v>0</v>
      </c>
      <c r="C5" s="3">
        <f>IF(Input!$B$6=Data!$A$3,B11*Input!$B$7,IF(Input!$B$6=Data!$A$4,B11*Input!$B$7,IF(Input!$B$6=Data!$A$5,B11*Input!$B$7,0)))</f>
        <v>50</v>
      </c>
      <c r="D5" s="3">
        <f>IF(Input!$B$6=Data!$A$3,C11*Input!$B$7,IF(Input!$B$6=Data!$A$4,C11*Input!$B$7,IF(Input!$B$6=Data!$A$5,C11*Input!$B$7,0)))</f>
        <v>101.5</v>
      </c>
      <c r="E5" s="3">
        <f>IF(Input!$B$6=Data!$A$3,D11*Input!$B$7,IF(Input!$B$6=Data!$A$4,D11*Input!$B$7,IF(Input!$B$6=Data!$A$5,D11*Input!$B$7,0)))</f>
        <v>154.54500000000002</v>
      </c>
      <c r="F5" s="3">
        <f>IF(Input!$B$6=Data!$A$3,E11*Input!$B$7,IF(Input!$B$6=Data!$A$4,E11*Input!$B$7,IF(Input!$B$6=Data!$A$5,E11*Input!$B$7,0)))</f>
        <v>209.18135000000004</v>
      </c>
      <c r="G5" s="3">
        <f>IF(Input!$B$6=Data!$A$3,F11*Input!$B$7,IF(Input!$B$6=Data!$A$4,F11*Input!$B$7,IF(Input!$B$6=Data!$A$5,F11*Input!$B$7,0)))</f>
        <v>265.45679050000001</v>
      </c>
      <c r="H5" s="3">
        <f>IF(Input!$B$6=Data!$A$3,G11*Input!$B$7,IF(Input!$B$6=Data!$A$4,G11*Input!$B$7,IF(Input!$B$6=Data!$A$5,G11*Input!$B$7,0)))</f>
        <v>323.42049421500002</v>
      </c>
      <c r="I5" s="3">
        <f>IF(Input!$B$6=Data!$A$3,H11*Input!$B$7,IF(Input!$B$6=Data!$A$4,H11*Input!$B$7,IF(Input!$B$6=Data!$A$5,H11*Input!$B$7,0)))</f>
        <v>383.12310904145011</v>
      </c>
      <c r="J5" s="3">
        <f>IF(Input!$B$6=Data!$A$3,I11*Input!$B$7,IF(Input!$B$6=Data!$A$4,I11*Input!$B$7,IF(Input!$B$6=Data!$A$5,I11*Input!$B$7,0)))</f>
        <v>444.61680231269355</v>
      </c>
      <c r="K5" s="3">
        <f>IF(Input!$B$6=Data!$A$3,J11*Input!$B$7,IF(Input!$B$6=Data!$A$4,J11*Input!$B$7,IF(Input!$B$6=Data!$A$5,J11*Input!$B$7,0)))</f>
        <v>507.95530638207435</v>
      </c>
    </row>
    <row r="6" spans="1:21" x14ac:dyDescent="0.25">
      <c r="A6" s="15"/>
      <c r="B6" s="3"/>
      <c r="C6" s="3"/>
      <c r="D6" s="3"/>
      <c r="E6" s="3"/>
      <c r="F6" s="3"/>
      <c r="G6" s="3"/>
      <c r="H6" s="3"/>
      <c r="I6" s="3"/>
      <c r="J6" s="3"/>
      <c r="K6" s="3"/>
    </row>
    <row r="7" spans="1:21" x14ac:dyDescent="0.25">
      <c r="A7" s="15" t="s">
        <v>2</v>
      </c>
      <c r="B7" s="3">
        <v>0</v>
      </c>
      <c r="C7" s="3">
        <f>B11</f>
        <v>5000</v>
      </c>
      <c r="D7" s="3">
        <f t="shared" ref="D7:J7" si="1">C11</f>
        <v>10150</v>
      </c>
      <c r="E7" s="3">
        <f t="shared" si="1"/>
        <v>15454.5</v>
      </c>
      <c r="F7" s="3">
        <f t="shared" si="1"/>
        <v>20918.135000000002</v>
      </c>
      <c r="G7" s="3">
        <f t="shared" si="1"/>
        <v>26545.679050000002</v>
      </c>
      <c r="H7" s="3">
        <f t="shared" si="1"/>
        <v>32342.049421500004</v>
      </c>
      <c r="I7" s="3">
        <f t="shared" si="1"/>
        <v>38312.310904145008</v>
      </c>
      <c r="J7" s="3">
        <f t="shared" si="1"/>
        <v>44461.680231269354</v>
      </c>
      <c r="K7" s="3">
        <f>J11</f>
        <v>50795.530638207434</v>
      </c>
    </row>
    <row r="8" spans="1:21" x14ac:dyDescent="0.25">
      <c r="A8" s="13" t="str">
        <f>Input!A5</f>
        <v>Gift Amount</v>
      </c>
      <c r="B8" s="5">
        <f>B3</f>
        <v>5000</v>
      </c>
      <c r="C8" s="5">
        <f t="shared" ref="C8:K8" si="2">C3</f>
        <v>5000</v>
      </c>
      <c r="D8" s="5">
        <f t="shared" si="2"/>
        <v>5000</v>
      </c>
      <c r="E8" s="5">
        <f t="shared" si="2"/>
        <v>5000</v>
      </c>
      <c r="F8" s="5">
        <f t="shared" si="2"/>
        <v>5000</v>
      </c>
      <c r="G8" s="5">
        <f t="shared" si="2"/>
        <v>5000</v>
      </c>
      <c r="H8" s="5">
        <f t="shared" si="2"/>
        <v>5000</v>
      </c>
      <c r="I8" s="5">
        <f t="shared" si="2"/>
        <v>5000</v>
      </c>
      <c r="J8" s="5">
        <f t="shared" si="2"/>
        <v>5000</v>
      </c>
      <c r="K8" s="5">
        <f t="shared" si="2"/>
        <v>5000</v>
      </c>
    </row>
    <row r="9" spans="1:21" x14ac:dyDescent="0.25">
      <c r="A9" s="13" t="s">
        <v>19</v>
      </c>
      <c r="B9" s="5">
        <f>-B5</f>
        <v>0</v>
      </c>
      <c r="C9" s="5">
        <f t="shared" ref="C9:K9" si="3">-C5</f>
        <v>-50</v>
      </c>
      <c r="D9" s="5">
        <f t="shared" si="3"/>
        <v>-101.5</v>
      </c>
      <c r="E9" s="5">
        <f t="shared" si="3"/>
        <v>-154.54500000000002</v>
      </c>
      <c r="F9" s="5">
        <f t="shared" si="3"/>
        <v>-209.18135000000004</v>
      </c>
      <c r="G9" s="5">
        <f t="shared" si="3"/>
        <v>-265.45679050000001</v>
      </c>
      <c r="H9" s="5">
        <f t="shared" si="3"/>
        <v>-323.42049421500002</v>
      </c>
      <c r="I9" s="5">
        <f t="shared" si="3"/>
        <v>-383.12310904145011</v>
      </c>
      <c r="J9" s="5">
        <f t="shared" si="3"/>
        <v>-444.61680231269355</v>
      </c>
      <c r="K9" s="5">
        <f t="shared" si="3"/>
        <v>-507.95530638207435</v>
      </c>
    </row>
    <row r="10" spans="1:21" x14ac:dyDescent="0.25">
      <c r="A10" s="14" t="str">
        <f>Input!A8</f>
        <v>Investment Return, Net of Fees</v>
      </c>
      <c r="B10" s="6">
        <f>B7*Input!$B$8</f>
        <v>0</v>
      </c>
      <c r="C10" s="6">
        <f>C7*Input!$B$8</f>
        <v>200</v>
      </c>
      <c r="D10" s="6">
        <f>D7*Input!$B$8</f>
        <v>406</v>
      </c>
      <c r="E10" s="6">
        <f>E7*Input!$B$8</f>
        <v>618.18000000000006</v>
      </c>
      <c r="F10" s="6">
        <f>F7*Input!$B$8</f>
        <v>836.72540000000015</v>
      </c>
      <c r="G10" s="6">
        <f>G7*Input!$B$8</f>
        <v>1061.827162</v>
      </c>
      <c r="H10" s="6">
        <f>H7*Input!$B$8</f>
        <v>1293.6819768600001</v>
      </c>
      <c r="I10" s="6">
        <f>I7*Input!$B$8</f>
        <v>1532.4924361658004</v>
      </c>
      <c r="J10" s="6">
        <f>J7*Input!$B$8</f>
        <v>1778.4672092507742</v>
      </c>
      <c r="K10" s="6">
        <f>K7*Input!$B$8</f>
        <v>2031.8212255282974</v>
      </c>
    </row>
    <row r="11" spans="1:21" x14ac:dyDescent="0.25">
      <c r="A11" s="15" t="s">
        <v>7</v>
      </c>
      <c r="B11" s="7">
        <f>SUM(B7:B10)</f>
        <v>5000</v>
      </c>
      <c r="C11" s="7">
        <f t="shared" ref="C11:K11" si="4">SUM(C7:C10)</f>
        <v>10150</v>
      </c>
      <c r="D11" s="7">
        <f t="shared" si="4"/>
        <v>15454.5</v>
      </c>
      <c r="E11" s="7">
        <f t="shared" si="4"/>
        <v>20918.135000000002</v>
      </c>
      <c r="F11" s="7">
        <f t="shared" si="4"/>
        <v>26545.679050000002</v>
      </c>
      <c r="G11" s="7">
        <f t="shared" si="4"/>
        <v>32342.049421500004</v>
      </c>
      <c r="H11" s="7">
        <f t="shared" si="4"/>
        <v>38312.310904145008</v>
      </c>
      <c r="I11" s="7">
        <f t="shared" si="4"/>
        <v>44461.680231269354</v>
      </c>
      <c r="J11" s="7">
        <f t="shared" si="4"/>
        <v>50795.530638207434</v>
      </c>
      <c r="K11" s="7">
        <f t="shared" si="4"/>
        <v>57319.396557353663</v>
      </c>
    </row>
    <row r="12" spans="1:21" x14ac:dyDescent="0.25">
      <c r="B12" s="7"/>
      <c r="C12" s="7"/>
      <c r="D12" s="7"/>
      <c r="E12" s="7"/>
      <c r="F12" s="7"/>
      <c r="G12" s="7"/>
      <c r="H12" s="7"/>
      <c r="I12" s="7"/>
      <c r="J12" s="7"/>
      <c r="K12" s="7"/>
      <c r="L12" s="7"/>
      <c r="M12" s="7"/>
      <c r="N12" s="7"/>
      <c r="O12" s="7"/>
      <c r="P12" s="7"/>
      <c r="Q12" s="7"/>
      <c r="R12" s="7"/>
      <c r="S12" s="7"/>
      <c r="T12" s="7"/>
      <c r="U12" s="7"/>
    </row>
    <row r="13" spans="1:21" x14ac:dyDescent="0.25">
      <c r="J13" s="16" t="str">
        <f>Input!A9</f>
        <v>Endowment Distribution Rate</v>
      </c>
      <c r="K13" s="8">
        <f>Input!B9</f>
        <v>0.04</v>
      </c>
    </row>
    <row r="14" spans="1:21" x14ac:dyDescent="0.25">
      <c r="J14" s="15"/>
      <c r="K14" s="8"/>
    </row>
    <row r="15" spans="1:21" ht="15.75" thickBot="1" x14ac:dyDescent="0.3">
      <c r="J15" s="16" t="s">
        <v>16</v>
      </c>
      <c r="K15" s="9">
        <f>K11*K13</f>
        <v>2292.7758622941465</v>
      </c>
    </row>
    <row r="16" spans="1:21" ht="15.75" thickTop="1" x14ac:dyDescent="0.25"/>
    <row r="17" spans="1:5" s="18" customFormat="1" ht="21" customHeight="1" x14ac:dyDescent="0.2">
      <c r="A17" s="25" t="s">
        <v>20</v>
      </c>
      <c r="B17" s="25"/>
      <c r="C17" s="25"/>
      <c r="D17" s="25"/>
      <c r="E17" s="25"/>
    </row>
    <row r="18" spans="1:5" s="18" customFormat="1" ht="21" customHeight="1" x14ac:dyDescent="0.2">
      <c r="A18" s="25"/>
      <c r="B18" s="25"/>
      <c r="C18" s="25"/>
      <c r="D18" s="25"/>
      <c r="E18" s="25"/>
    </row>
    <row r="19" spans="1:5" s="18" customFormat="1" ht="21" customHeight="1" x14ac:dyDescent="0.2">
      <c r="A19" s="25"/>
      <c r="B19" s="25"/>
      <c r="C19" s="25"/>
      <c r="D19" s="25"/>
      <c r="E19" s="25"/>
    </row>
    <row r="20" spans="1:5" s="18" customFormat="1" ht="21" customHeight="1" x14ac:dyDescent="0.2">
      <c r="A20" s="25"/>
      <c r="B20" s="25"/>
      <c r="C20" s="25"/>
      <c r="D20" s="25"/>
      <c r="E20" s="25"/>
    </row>
    <row r="21" spans="1:5" s="18" customFormat="1" ht="21" customHeight="1" x14ac:dyDescent="0.2">
      <c r="A21" s="26" t="s">
        <v>22</v>
      </c>
      <c r="B21" s="26"/>
      <c r="C21" s="26"/>
      <c r="D21" s="26"/>
      <c r="E21" s="26"/>
    </row>
    <row r="22" spans="1:5" s="18" customFormat="1" ht="21" customHeight="1" x14ac:dyDescent="0.2">
      <c r="A22" s="26"/>
      <c r="B22" s="26"/>
      <c r="C22" s="26"/>
      <c r="D22" s="26"/>
      <c r="E22" s="26"/>
    </row>
    <row r="23" spans="1:5" s="18" customFormat="1" ht="21" customHeight="1" x14ac:dyDescent="0.2">
      <c r="A23" s="26"/>
      <c r="B23" s="26"/>
      <c r="C23" s="26"/>
      <c r="D23" s="26"/>
      <c r="E23" s="26"/>
    </row>
    <row r="24" spans="1:5" s="18" customFormat="1" ht="21" customHeight="1" x14ac:dyDescent="0.2">
      <c r="A24" s="26"/>
      <c r="B24" s="26"/>
      <c r="C24" s="26"/>
      <c r="D24" s="26"/>
      <c r="E24" s="26"/>
    </row>
    <row r="25" spans="1:5" s="18" customFormat="1" ht="21" customHeight="1" x14ac:dyDescent="0.2">
      <c r="A25" s="26"/>
      <c r="B25" s="26"/>
      <c r="C25" s="26"/>
      <c r="D25" s="26"/>
      <c r="E25" s="26"/>
    </row>
  </sheetData>
  <sheetProtection algorithmName="SHA-512" hashValue="W8mvOYB31C7OLhDmqKGTjj2Jykl9D5qkEwFKrLdGbqK7s2abCyQ+YqsA+xHH7XbKLuwdAbB7e+29XktIpL6ASQ==" saltValue="cx7Tmdv90esVLTGjKLCSgA==" spinCount="100000" sheet="1" objects="1" scenarios="1"/>
  <mergeCells count="2">
    <mergeCell ref="A17:E20"/>
    <mergeCell ref="A21:E25"/>
  </mergeCells>
  <pageMargins left="0.7" right="0.7" top="0.75" bottom="0.75" header="0.3" footer="0.3"/>
  <pageSetup scale="80" orientation="landscape" horizontalDpi="1200" verticalDpi="1200" r:id="rId1"/>
  <headerFooter scaleWithDoc="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9CC3E-3578-44B7-8667-3CCE0C47C8DE}">
  <sheetPr>
    <pageSetUpPr fitToPage="1"/>
  </sheetPr>
  <dimension ref="A1:U37"/>
  <sheetViews>
    <sheetView zoomScaleNormal="100" workbookViewId="0">
      <selection activeCell="I23" sqref="I23"/>
    </sheetView>
  </sheetViews>
  <sheetFormatPr defaultRowHeight="15" x14ac:dyDescent="0.25"/>
  <cols>
    <col min="1" max="1" width="28.28515625" style="4" customWidth="1"/>
    <col min="2" max="4" width="12.5703125" style="4" bestFit="1" customWidth="1"/>
    <col min="5" max="5" width="13.140625" style="4" customWidth="1"/>
    <col min="6" max="21" width="12.5703125" style="4" bestFit="1" customWidth="1"/>
    <col min="22" max="16384" width="9.140625" style="4"/>
  </cols>
  <sheetData>
    <row r="1" spans="1:21" customFormat="1" ht="57.75" customHeight="1" x14ac:dyDescent="0.25"/>
    <row r="2" spans="1:21" s="15" customFormat="1" x14ac:dyDescent="0.25">
      <c r="A2" s="14" t="s">
        <v>9</v>
      </c>
      <c r="B2" s="14">
        <f>Input!B4</f>
        <v>2022</v>
      </c>
      <c r="C2" s="14">
        <f>B2+1</f>
        <v>2023</v>
      </c>
      <c r="D2" s="14">
        <f t="shared" ref="D2:K2" si="0">C2+1</f>
        <v>2024</v>
      </c>
      <c r="E2" s="14">
        <f t="shared" si="0"/>
        <v>2025</v>
      </c>
      <c r="F2" s="14">
        <f t="shared" si="0"/>
        <v>2026</v>
      </c>
      <c r="G2" s="14">
        <f t="shared" si="0"/>
        <v>2027</v>
      </c>
      <c r="H2" s="14">
        <f t="shared" si="0"/>
        <v>2028</v>
      </c>
      <c r="I2" s="14">
        <f t="shared" si="0"/>
        <v>2029</v>
      </c>
      <c r="J2" s="14">
        <f t="shared" si="0"/>
        <v>2030</v>
      </c>
      <c r="K2" s="14">
        <f t="shared" si="0"/>
        <v>2031</v>
      </c>
    </row>
    <row r="3" spans="1:21" x14ac:dyDescent="0.25">
      <c r="A3" s="15" t="str">
        <f>Input!A5</f>
        <v>Gift Amount</v>
      </c>
      <c r="B3" s="3">
        <f>IF(Input!$B$6=Data!$A$3,Input!$B$5*12,IF(Input!$B$6=Data!$A$4,Input!$B$5*4,IF(Input!$B$6=Data!$A$5,Input!$B$5,0)))</f>
        <v>5000</v>
      </c>
      <c r="C3" s="3">
        <f>IF(Input!$B$6=Data!$A$3,Input!$B$5*12,IF(Input!$B$6=Data!$A$4,Input!$B$5*4,IF(Input!$B$6=Data!$A$5,Input!$B$5,0)))</f>
        <v>5000</v>
      </c>
      <c r="D3" s="3">
        <f>IF(Input!$B$6=Data!$A$3,Input!$B$5*12,IF(Input!$B$6=Data!$A$4,Input!$B$5*4,IF(Input!$B$6=Data!$A$5,Input!$B$5,0)))</f>
        <v>5000</v>
      </c>
      <c r="E3" s="3">
        <f>IF(Input!$B$6=Data!$A$3,Input!$B$5*12,IF(Input!$B$6=Data!$A$4,Input!$B$5*4,IF(Input!$B$6=Data!$A$5,Input!$B$5,0)))</f>
        <v>5000</v>
      </c>
      <c r="F3" s="3">
        <f>IF(Input!$B$6=Data!$A$3,Input!$B$5*12,IF(Input!$B$6=Data!$A$4,Input!$B$5*4,IF(Input!$B$6=Data!$A$5,Input!$B$5,0)))</f>
        <v>5000</v>
      </c>
      <c r="G3" s="3">
        <f>IF(Input!$B$6=Data!$A$3,Input!$B$5*12,IF(Input!$B$6=Data!$A$4,Input!$B$5*4,IF(Input!$B$6=Data!$A$5,Input!$B$5,0)))</f>
        <v>5000</v>
      </c>
      <c r="H3" s="3">
        <f>IF(Input!$B$6=Data!$A$3,Input!$B$5*12,IF(Input!$B$6=Data!$A$4,Input!$B$5*4,IF(Input!$B$6=Data!$A$5,Input!$B$5,0)))</f>
        <v>5000</v>
      </c>
      <c r="I3" s="3">
        <f>IF(Input!$B$6=Data!$A$3,Input!$B$5*12,IF(Input!$B$6=Data!$A$4,Input!$B$5*4,IF(Input!$B$6=Data!$A$5,Input!$B$5,0)))</f>
        <v>5000</v>
      </c>
      <c r="J3" s="3">
        <f>IF(Input!$B$6=Data!$A$3,Input!$B$5*12,IF(Input!$B$6=Data!$A$4,Input!$B$5*4,IF(Input!$B$6=Data!$A$5,Input!$B$5,0)))</f>
        <v>5000</v>
      </c>
      <c r="K3" s="3">
        <f>IF(Input!$B$6=Data!$A$3,Input!$B$5*12,IF(Input!$B$6=Data!$A$4,Input!$B$5*4,IF(Input!$B$6=Data!$A$5,Input!$B$5,0)))</f>
        <v>5000</v>
      </c>
    </row>
    <row r="4" spans="1:21" x14ac:dyDescent="0.25">
      <c r="A4" s="15"/>
      <c r="B4" s="3"/>
      <c r="C4" s="3"/>
      <c r="D4" s="3"/>
      <c r="E4" s="3"/>
      <c r="F4" s="3"/>
      <c r="G4" s="3"/>
      <c r="H4" s="3"/>
      <c r="I4" s="3"/>
      <c r="J4" s="3"/>
      <c r="K4" s="3"/>
    </row>
    <row r="5" spans="1:21" x14ac:dyDescent="0.25">
      <c r="A5" s="13" t="str">
        <f>Input!A7</f>
        <v>Annual Distribution to Charity</v>
      </c>
      <c r="B5" s="5">
        <v>0</v>
      </c>
      <c r="C5" s="3">
        <f>IF(Input!$B$6=Data!$A$3,B11*Input!$B$7,IF(Input!$B$6=Data!$A$4,B11*Input!$B$7,IF(Input!$B$6=Data!$A$5,B11*Input!$B$7,0)))</f>
        <v>50</v>
      </c>
      <c r="D5" s="3">
        <f>IF(Input!$B$6=Data!$A$3,C11*Input!$B$7,IF(Input!$B$6=Data!$A$4,C11*Input!$B$7,IF(Input!$B$6=Data!$A$5,C11*Input!$B$7,0)))</f>
        <v>101.5</v>
      </c>
      <c r="E5" s="3">
        <f>IF(Input!$B$6=Data!$A$3,D11*Input!$B$7,IF(Input!$B$6=Data!$A$4,D11*Input!$B$7,IF(Input!$B$6=Data!$A$5,D11*Input!$B$7,0)))</f>
        <v>154.54500000000002</v>
      </c>
      <c r="F5" s="3">
        <f>IF(Input!$B$6=Data!$A$3,E11*Input!$B$7,IF(Input!$B$6=Data!$A$4,E11*Input!$B$7,IF(Input!$B$6=Data!$A$5,E11*Input!$B$7,0)))</f>
        <v>209.18135000000004</v>
      </c>
      <c r="G5" s="3">
        <f>IF(Input!$B$6=Data!$A$3,F11*Input!$B$7,IF(Input!$B$6=Data!$A$4,F11*Input!$B$7,IF(Input!$B$6=Data!$A$5,F11*Input!$B$7,0)))</f>
        <v>265.45679050000001</v>
      </c>
      <c r="H5" s="3">
        <f>IF(Input!$B$6=Data!$A$3,G11*Input!$B$7,IF(Input!$B$6=Data!$A$4,G11*Input!$B$7,IF(Input!$B$6=Data!$A$5,G11*Input!$B$7,0)))</f>
        <v>323.42049421500002</v>
      </c>
      <c r="I5" s="3">
        <f>IF(Input!$B$6=Data!$A$3,H11*Input!$B$7,IF(Input!$B$6=Data!$A$4,H11*Input!$B$7,IF(Input!$B$6=Data!$A$5,H11*Input!$B$7,0)))</f>
        <v>383.12310904145011</v>
      </c>
      <c r="J5" s="3">
        <f>IF(Input!$B$6=Data!$A$3,I11*Input!$B$7,IF(Input!$B$6=Data!$A$4,I11*Input!$B$7,IF(Input!$B$6=Data!$A$5,I11*Input!$B$7,0)))</f>
        <v>444.61680231269355</v>
      </c>
      <c r="K5" s="3">
        <f>IF(Input!$B$6=Data!$A$3,J11*Input!$B$7,IF(Input!$B$6=Data!$A$4,J11*Input!$B$7,IF(Input!$B$6=Data!$A$5,J11*Input!$B$7,0)))</f>
        <v>507.95530638207435</v>
      </c>
    </row>
    <row r="6" spans="1:21" x14ac:dyDescent="0.25">
      <c r="A6" s="15"/>
      <c r="B6" s="3"/>
      <c r="C6" s="3"/>
      <c r="D6" s="3"/>
      <c r="E6" s="3"/>
      <c r="F6" s="3"/>
      <c r="G6" s="3"/>
      <c r="H6" s="3"/>
      <c r="I6" s="3"/>
      <c r="J6" s="3"/>
      <c r="K6" s="3"/>
    </row>
    <row r="7" spans="1:21" x14ac:dyDescent="0.25">
      <c r="A7" s="15" t="s">
        <v>2</v>
      </c>
      <c r="B7" s="3">
        <v>0</v>
      </c>
      <c r="C7" s="3">
        <f>B11</f>
        <v>5000</v>
      </c>
      <c r="D7" s="3">
        <f t="shared" ref="D7:J7" si="1">C11</f>
        <v>10150</v>
      </c>
      <c r="E7" s="3">
        <f t="shared" si="1"/>
        <v>15454.5</v>
      </c>
      <c r="F7" s="3">
        <f t="shared" si="1"/>
        <v>20918.135000000002</v>
      </c>
      <c r="G7" s="3">
        <f t="shared" si="1"/>
        <v>26545.679050000002</v>
      </c>
      <c r="H7" s="3">
        <f t="shared" si="1"/>
        <v>32342.049421500004</v>
      </c>
      <c r="I7" s="3">
        <f t="shared" si="1"/>
        <v>38312.310904145008</v>
      </c>
      <c r="J7" s="3">
        <f t="shared" si="1"/>
        <v>44461.680231269354</v>
      </c>
      <c r="K7" s="3">
        <f>J11</f>
        <v>50795.530638207434</v>
      </c>
    </row>
    <row r="8" spans="1:21" x14ac:dyDescent="0.25">
      <c r="A8" s="13" t="str">
        <f>Input!A5</f>
        <v>Gift Amount</v>
      </c>
      <c r="B8" s="5">
        <f>B3</f>
        <v>5000</v>
      </c>
      <c r="C8" s="5">
        <f t="shared" ref="C8:K8" si="2">C3</f>
        <v>5000</v>
      </c>
      <c r="D8" s="5">
        <f t="shared" si="2"/>
        <v>5000</v>
      </c>
      <c r="E8" s="5">
        <f t="shared" si="2"/>
        <v>5000</v>
      </c>
      <c r="F8" s="5">
        <f t="shared" si="2"/>
        <v>5000</v>
      </c>
      <c r="G8" s="5">
        <f t="shared" si="2"/>
        <v>5000</v>
      </c>
      <c r="H8" s="5">
        <f t="shared" si="2"/>
        <v>5000</v>
      </c>
      <c r="I8" s="5">
        <f t="shared" si="2"/>
        <v>5000</v>
      </c>
      <c r="J8" s="5">
        <f t="shared" si="2"/>
        <v>5000</v>
      </c>
      <c r="K8" s="5">
        <f t="shared" si="2"/>
        <v>5000</v>
      </c>
    </row>
    <row r="9" spans="1:21" x14ac:dyDescent="0.25">
      <c r="A9" s="13" t="s">
        <v>19</v>
      </c>
      <c r="B9" s="5">
        <f>-B5</f>
        <v>0</v>
      </c>
      <c r="C9" s="5">
        <f t="shared" ref="C9:K9" si="3">-C5</f>
        <v>-50</v>
      </c>
      <c r="D9" s="5">
        <f t="shared" si="3"/>
        <v>-101.5</v>
      </c>
      <c r="E9" s="5">
        <f t="shared" si="3"/>
        <v>-154.54500000000002</v>
      </c>
      <c r="F9" s="5">
        <f t="shared" si="3"/>
        <v>-209.18135000000004</v>
      </c>
      <c r="G9" s="5">
        <f t="shared" si="3"/>
        <v>-265.45679050000001</v>
      </c>
      <c r="H9" s="5">
        <f t="shared" si="3"/>
        <v>-323.42049421500002</v>
      </c>
      <c r="I9" s="5">
        <f t="shared" si="3"/>
        <v>-383.12310904145011</v>
      </c>
      <c r="J9" s="5">
        <f t="shared" si="3"/>
        <v>-444.61680231269355</v>
      </c>
      <c r="K9" s="5">
        <f t="shared" si="3"/>
        <v>-507.95530638207435</v>
      </c>
    </row>
    <row r="10" spans="1:21" x14ac:dyDescent="0.25">
      <c r="A10" s="14" t="str">
        <f>Input!A8</f>
        <v>Investment Return, Net of Fees</v>
      </c>
      <c r="B10" s="6">
        <f>B7*Input!$B$8</f>
        <v>0</v>
      </c>
      <c r="C10" s="6">
        <f>C7*Input!$B$8</f>
        <v>200</v>
      </c>
      <c r="D10" s="6">
        <f>D7*Input!$B$8</f>
        <v>406</v>
      </c>
      <c r="E10" s="6">
        <f>E7*Input!$B$8</f>
        <v>618.18000000000006</v>
      </c>
      <c r="F10" s="6">
        <f>F7*Input!$B$8</f>
        <v>836.72540000000015</v>
      </c>
      <c r="G10" s="6">
        <f>G7*Input!$B$8</f>
        <v>1061.827162</v>
      </c>
      <c r="H10" s="6">
        <f>H7*Input!$B$8</f>
        <v>1293.6819768600001</v>
      </c>
      <c r="I10" s="6">
        <f>I7*Input!$B$8</f>
        <v>1532.4924361658004</v>
      </c>
      <c r="J10" s="6">
        <f>J7*Input!$B$8</f>
        <v>1778.4672092507742</v>
      </c>
      <c r="K10" s="6">
        <f>K7*Input!$B$8</f>
        <v>2031.8212255282974</v>
      </c>
    </row>
    <row r="11" spans="1:21" x14ac:dyDescent="0.25">
      <c r="A11" s="15" t="s">
        <v>7</v>
      </c>
      <c r="B11" s="7">
        <f>SUM(B7:B10)</f>
        <v>5000</v>
      </c>
      <c r="C11" s="7">
        <f t="shared" ref="C11:K11" si="4">SUM(C7:C10)</f>
        <v>10150</v>
      </c>
      <c r="D11" s="7">
        <f t="shared" si="4"/>
        <v>15454.5</v>
      </c>
      <c r="E11" s="7">
        <f t="shared" si="4"/>
        <v>20918.135000000002</v>
      </c>
      <c r="F11" s="7">
        <f t="shared" si="4"/>
        <v>26545.679050000002</v>
      </c>
      <c r="G11" s="7">
        <f t="shared" si="4"/>
        <v>32342.049421500004</v>
      </c>
      <c r="H11" s="7">
        <f t="shared" si="4"/>
        <v>38312.310904145008</v>
      </c>
      <c r="I11" s="7">
        <f t="shared" si="4"/>
        <v>44461.680231269354</v>
      </c>
      <c r="J11" s="7">
        <f t="shared" si="4"/>
        <v>50795.530638207434</v>
      </c>
      <c r="K11" s="7">
        <f t="shared" si="4"/>
        <v>57319.396557353663</v>
      </c>
    </row>
    <row r="12" spans="1:21" x14ac:dyDescent="0.25">
      <c r="A12" s="15"/>
      <c r="B12" s="7"/>
      <c r="C12" s="7"/>
      <c r="D12" s="7"/>
      <c r="E12" s="7"/>
      <c r="F12" s="7"/>
      <c r="G12" s="7"/>
      <c r="H12" s="7"/>
      <c r="I12" s="7"/>
      <c r="J12" s="7"/>
      <c r="K12" s="7"/>
      <c r="L12" s="7"/>
      <c r="M12" s="7"/>
      <c r="N12" s="7"/>
      <c r="O12" s="7"/>
      <c r="P12" s="7"/>
      <c r="Q12" s="7"/>
      <c r="R12" s="7"/>
      <c r="S12" s="7"/>
      <c r="T12" s="7"/>
      <c r="U12" s="7"/>
    </row>
    <row r="13" spans="1:21" x14ac:dyDescent="0.25">
      <c r="A13" s="14" t="s">
        <v>9</v>
      </c>
      <c r="B13" s="14">
        <f>K2+1</f>
        <v>2032</v>
      </c>
      <c r="C13" s="14">
        <f t="shared" ref="C13:F13" si="5">B13+1</f>
        <v>2033</v>
      </c>
      <c r="D13" s="14">
        <f t="shared" si="5"/>
        <v>2034</v>
      </c>
      <c r="E13" s="14">
        <f t="shared" si="5"/>
        <v>2035</v>
      </c>
      <c r="F13" s="14">
        <f t="shared" si="5"/>
        <v>2036</v>
      </c>
      <c r="G13" s="7"/>
      <c r="H13" s="7"/>
      <c r="I13" s="7"/>
      <c r="J13" s="7"/>
      <c r="K13" s="7"/>
      <c r="L13" s="7"/>
      <c r="M13" s="7"/>
      <c r="N13" s="7"/>
      <c r="O13" s="7"/>
      <c r="P13" s="7"/>
    </row>
    <row r="14" spans="1:21" x14ac:dyDescent="0.25">
      <c r="A14" s="15" t="s">
        <v>15</v>
      </c>
      <c r="B14" s="3">
        <f>IF(Input!$B$6=Data!$A$3,Input!$B$5*12,IF(Input!$B$6=Data!$A$4,Input!$B$5*4,IF(Input!$B$6=Data!$A$5,Input!$B$5,0)))</f>
        <v>5000</v>
      </c>
      <c r="C14" s="3">
        <f>IF(Input!$B$6=Data!$A$3,Input!$B$5*12,IF(Input!$B$6=Data!$A$4,Input!$B$5*4,IF(Input!$B$6=Data!$A$5,Input!$B$5,0)))</f>
        <v>5000</v>
      </c>
      <c r="D14" s="3">
        <f>IF(Input!$B$6=Data!$A$3,Input!$B$5*12,IF(Input!$B$6=Data!$A$4,Input!$B$5*4,IF(Input!$B$6=Data!$A$5,Input!$B$5,0)))</f>
        <v>5000</v>
      </c>
      <c r="E14" s="3">
        <f>IF(Input!$B$6=Data!$A$3,Input!$B$5*12,IF(Input!$B$6=Data!$A$4,Input!$B$5*4,IF(Input!$B$6=Data!$A$5,Input!$B$5,0)))</f>
        <v>5000</v>
      </c>
      <c r="F14" s="3">
        <f>IF(Input!$B$6=Data!$A$3,Input!$B$5*12,IF(Input!$B$6=Data!$A$4,Input!$B$5*4,IF(Input!$B$6=Data!$A$5,Input!$B$5,0)))</f>
        <v>5000</v>
      </c>
      <c r="G14" s="7"/>
      <c r="H14" s="7"/>
      <c r="I14" s="7"/>
      <c r="J14" s="7"/>
      <c r="K14" s="7"/>
      <c r="L14" s="7"/>
      <c r="M14" s="7"/>
      <c r="N14" s="7"/>
      <c r="O14" s="7"/>
      <c r="P14" s="7"/>
    </row>
    <row r="15" spans="1:21" x14ac:dyDescent="0.25">
      <c r="A15" s="13"/>
      <c r="B15" s="3"/>
      <c r="C15" s="3"/>
      <c r="D15" s="3"/>
      <c r="E15" s="3"/>
      <c r="F15" s="3"/>
      <c r="G15" s="7"/>
      <c r="H15" s="7"/>
      <c r="I15" s="7"/>
      <c r="J15" s="7"/>
      <c r="K15" s="7"/>
      <c r="L15" s="7"/>
      <c r="M15" s="7"/>
      <c r="N15" s="7"/>
      <c r="O15" s="7"/>
      <c r="P15" s="7"/>
    </row>
    <row r="16" spans="1:21" x14ac:dyDescent="0.25">
      <c r="A16" s="15" t="s">
        <v>1</v>
      </c>
      <c r="B16" s="3">
        <f>IF(Input!$B$6=Data!$A$3,K11*Input!$B$7,IF(Input!$B$6=Data!$A$4,K11*Input!$B$7,IF(Input!$B$6=Data!$A$5,K11*Input!$B$7,0)))</f>
        <v>573.19396557353662</v>
      </c>
      <c r="C16" s="3">
        <f>IF(Input!$B$6=Data!$A$3,B22*Input!$B$7,IF(Input!$B$6=Data!$A$4,B22*Input!$B$7,IF(Input!$B$6=Data!$A$5,B22*Input!$B$7,0)))</f>
        <v>640.38978454074277</v>
      </c>
      <c r="D16" s="3">
        <f>IF(Input!$B$6=Data!$A$3,C22*Input!$B$7,IF(Input!$B$6=Data!$A$4,C22*Input!$B$7,IF(Input!$B$6=Data!$A$5,C22*Input!$B$7,0)))</f>
        <v>709.6014780769649</v>
      </c>
      <c r="E16" s="3">
        <f>IF(Input!$B$6=Data!$A$3,D22*Input!$B$7,IF(Input!$B$6=Data!$A$4,D22*Input!$B$7,IF(Input!$B$6=Data!$A$5,D22*Input!$B$7,0)))</f>
        <v>780.88952241927382</v>
      </c>
      <c r="F16" s="3">
        <f>IF(Input!$B$6=Data!$A$3,E22*Input!$B$7,IF(Input!$B$6=Data!$A$4,E22*Input!$B$7,IF(Input!$B$6=Data!$A$5,E22*Input!$B$7,0)))</f>
        <v>854.31620809185222</v>
      </c>
      <c r="G16" s="7"/>
      <c r="H16" s="7"/>
      <c r="I16" s="7"/>
      <c r="J16" s="7"/>
      <c r="K16" s="7"/>
      <c r="L16" s="7"/>
      <c r="M16" s="7"/>
      <c r="N16" s="7"/>
      <c r="O16" s="7"/>
      <c r="P16" s="7"/>
    </row>
    <row r="17" spans="1:16" x14ac:dyDescent="0.25">
      <c r="A17" s="15"/>
      <c r="G17" s="7"/>
      <c r="H17" s="7"/>
      <c r="I17" s="7"/>
      <c r="J17" s="7"/>
      <c r="K17" s="7"/>
      <c r="L17" s="7"/>
      <c r="M17" s="7"/>
      <c r="N17" s="7"/>
      <c r="O17" s="7"/>
      <c r="P17" s="7"/>
    </row>
    <row r="18" spans="1:16" x14ac:dyDescent="0.25">
      <c r="A18" s="15" t="s">
        <v>2</v>
      </c>
      <c r="B18" s="3">
        <f>K11</f>
        <v>57319.396557353663</v>
      </c>
      <c r="C18" s="3">
        <f t="shared" ref="C18:F18" si="6">B22</f>
        <v>64038.978454074277</v>
      </c>
      <c r="D18" s="3">
        <f t="shared" si="6"/>
        <v>70960.147807696485</v>
      </c>
      <c r="E18" s="3">
        <f t="shared" si="6"/>
        <v>78088.952241927385</v>
      </c>
      <c r="F18" s="3">
        <f t="shared" si="6"/>
        <v>85431.620809185217</v>
      </c>
      <c r="G18" s="7"/>
      <c r="H18" s="7"/>
      <c r="I18" s="7"/>
      <c r="J18" s="7"/>
      <c r="K18" s="7"/>
      <c r="L18" s="7"/>
      <c r="M18" s="7"/>
      <c r="N18" s="7"/>
      <c r="O18" s="7"/>
      <c r="P18" s="7"/>
    </row>
    <row r="19" spans="1:16" x14ac:dyDescent="0.25">
      <c r="A19" s="13" t="str">
        <f>Input!A5</f>
        <v>Gift Amount</v>
      </c>
      <c r="B19" s="5">
        <f>B14</f>
        <v>5000</v>
      </c>
      <c r="C19" s="5">
        <f>C14</f>
        <v>5000</v>
      </c>
      <c r="D19" s="5">
        <f>D14</f>
        <v>5000</v>
      </c>
      <c r="E19" s="5">
        <f>E14</f>
        <v>5000</v>
      </c>
      <c r="F19" s="5">
        <f>F14</f>
        <v>5000</v>
      </c>
      <c r="G19" s="7"/>
      <c r="H19" s="7"/>
      <c r="I19" s="7"/>
      <c r="J19" s="7"/>
      <c r="K19" s="7"/>
      <c r="L19" s="7"/>
      <c r="M19" s="7"/>
      <c r="N19" s="7"/>
      <c r="O19" s="7"/>
      <c r="P19" s="7"/>
    </row>
    <row r="20" spans="1:16" x14ac:dyDescent="0.25">
      <c r="A20" s="13" t="s">
        <v>19</v>
      </c>
      <c r="B20" s="5">
        <f>-B16</f>
        <v>-573.19396557353662</v>
      </c>
      <c r="C20" s="5">
        <f>-C16</f>
        <v>-640.38978454074277</v>
      </c>
      <c r="D20" s="5">
        <f>-D16</f>
        <v>-709.6014780769649</v>
      </c>
      <c r="E20" s="5">
        <f>-E16</f>
        <v>-780.88952241927382</v>
      </c>
      <c r="F20" s="5">
        <f>-F16</f>
        <v>-854.31620809185222</v>
      </c>
      <c r="G20" s="7"/>
      <c r="H20" s="7"/>
      <c r="I20" s="7"/>
      <c r="J20" s="7"/>
      <c r="K20" s="7"/>
      <c r="L20" s="7"/>
      <c r="M20" s="7"/>
      <c r="N20" s="7"/>
      <c r="O20" s="7"/>
      <c r="P20" s="7"/>
    </row>
    <row r="21" spans="1:16" x14ac:dyDescent="0.25">
      <c r="A21" s="14" t="str">
        <f>Input!A8</f>
        <v>Investment Return, Net of Fees</v>
      </c>
      <c r="B21" s="6">
        <f>B18*Input!$B$8</f>
        <v>2292.7758622941465</v>
      </c>
      <c r="C21" s="6">
        <f>C18*Input!$B$8</f>
        <v>2561.5591381629711</v>
      </c>
      <c r="D21" s="6">
        <f>D18*Input!$B$8</f>
        <v>2838.4059123078596</v>
      </c>
      <c r="E21" s="6">
        <f>E18*Input!$B$8</f>
        <v>3123.5580896770953</v>
      </c>
      <c r="F21" s="6">
        <f>F18*Input!$B$8</f>
        <v>3417.2648323674089</v>
      </c>
    </row>
    <row r="22" spans="1:16" x14ac:dyDescent="0.25">
      <c r="A22" s="15" t="s">
        <v>7</v>
      </c>
      <c r="B22" s="7">
        <f>SUM(B18:B21)</f>
        <v>64038.978454074277</v>
      </c>
      <c r="C22" s="7">
        <f>SUM(C18:C21)</f>
        <v>70960.147807696485</v>
      </c>
      <c r="D22" s="7">
        <f>SUM(D18:D21)</f>
        <v>78088.952241927385</v>
      </c>
      <c r="E22" s="7">
        <f>SUM(E18:E21)</f>
        <v>85431.620809185217</v>
      </c>
      <c r="F22" s="7">
        <f>SUM(F18:F21)</f>
        <v>92994.569433460769</v>
      </c>
    </row>
    <row r="23" spans="1:16" x14ac:dyDescent="0.25">
      <c r="B23" s="7"/>
      <c r="C23" s="7"/>
      <c r="D23" s="7"/>
      <c r="E23" s="7"/>
      <c r="F23" s="7"/>
      <c r="G23" s="7"/>
      <c r="H23" s="7"/>
      <c r="I23" s="7"/>
      <c r="J23" s="7"/>
      <c r="K23" s="7"/>
    </row>
    <row r="24" spans="1:16" x14ac:dyDescent="0.25">
      <c r="E24" s="16" t="str">
        <f>Input!A9</f>
        <v>Endowment Distribution Rate</v>
      </c>
      <c r="F24" s="8">
        <f>Input!B9</f>
        <v>0.04</v>
      </c>
    </row>
    <row r="25" spans="1:16" x14ac:dyDescent="0.25">
      <c r="E25" s="15"/>
      <c r="F25" s="8"/>
    </row>
    <row r="26" spans="1:16" ht="15.75" thickBot="1" x14ac:dyDescent="0.3">
      <c r="E26" s="16" t="s">
        <v>16</v>
      </c>
      <c r="F26" s="9">
        <f>F22*F24</f>
        <v>3719.7827773384306</v>
      </c>
    </row>
    <row r="27" spans="1:16" ht="15.75" thickTop="1" x14ac:dyDescent="0.25"/>
    <row r="29" spans="1:16" s="17" customFormat="1" ht="20.25" customHeight="1" x14ac:dyDescent="0.2">
      <c r="A29" s="25" t="s">
        <v>20</v>
      </c>
      <c r="B29" s="25"/>
      <c r="C29" s="25"/>
      <c r="D29" s="25"/>
      <c r="E29" s="25"/>
    </row>
    <row r="30" spans="1:16" s="17" customFormat="1" ht="20.25" customHeight="1" x14ac:dyDescent="0.2">
      <c r="A30" s="25"/>
      <c r="B30" s="25"/>
      <c r="C30" s="25"/>
      <c r="D30" s="25"/>
      <c r="E30" s="25"/>
    </row>
    <row r="31" spans="1:16" s="17" customFormat="1" ht="20.25" customHeight="1" x14ac:dyDescent="0.2">
      <c r="A31" s="25"/>
      <c r="B31" s="25"/>
      <c r="C31" s="25"/>
      <c r="D31" s="25"/>
      <c r="E31" s="25"/>
    </row>
    <row r="32" spans="1:16" s="17" customFormat="1" ht="20.25" customHeight="1" x14ac:dyDescent="0.2">
      <c r="A32" s="25"/>
      <c r="B32" s="25"/>
      <c r="C32" s="25"/>
      <c r="D32" s="25"/>
      <c r="E32" s="25"/>
    </row>
    <row r="33" spans="1:5" s="19" customFormat="1" ht="20.25" customHeight="1" x14ac:dyDescent="0.25">
      <c r="A33" s="26" t="s">
        <v>22</v>
      </c>
      <c r="B33" s="26"/>
      <c r="C33" s="26"/>
      <c r="D33" s="26"/>
      <c r="E33" s="26"/>
    </row>
    <row r="34" spans="1:5" s="19" customFormat="1" ht="20.25" customHeight="1" x14ac:dyDescent="0.25">
      <c r="A34" s="26"/>
      <c r="B34" s="26"/>
      <c r="C34" s="26"/>
      <c r="D34" s="26"/>
      <c r="E34" s="26"/>
    </row>
    <row r="35" spans="1:5" s="19" customFormat="1" ht="20.25" customHeight="1" x14ac:dyDescent="0.25">
      <c r="A35" s="26"/>
      <c r="B35" s="26"/>
      <c r="C35" s="26"/>
      <c r="D35" s="26"/>
      <c r="E35" s="26"/>
    </row>
    <row r="36" spans="1:5" s="19" customFormat="1" ht="20.25" customHeight="1" x14ac:dyDescent="0.25">
      <c r="A36" s="26"/>
      <c r="B36" s="26"/>
      <c r="C36" s="26"/>
      <c r="D36" s="26"/>
      <c r="E36" s="26"/>
    </row>
    <row r="37" spans="1:5" s="19" customFormat="1" ht="20.25" customHeight="1" x14ac:dyDescent="0.25">
      <c r="A37" s="26"/>
      <c r="B37" s="26"/>
      <c r="C37" s="26"/>
      <c r="D37" s="26"/>
      <c r="E37" s="26"/>
    </row>
  </sheetData>
  <sheetProtection algorithmName="SHA-512" hashValue="ZW1/MayNIXVm46BWh5TzVj8jEbLSZ0a9o9r5kNKewpBMhh8cZVqOEyGn6emHmI74Wh4JpUEOxC47VJiO/2gTbw==" saltValue="AH9ILCa0bVJstPV4BlXa5g==" spinCount="100000" sheet="1" objects="1" scenarios="1"/>
  <mergeCells count="2">
    <mergeCell ref="A29:E32"/>
    <mergeCell ref="A33:E37"/>
  </mergeCells>
  <pageMargins left="0.7" right="0.7" top="0.75" bottom="0.75" header="0.3" footer="0.3"/>
  <pageSetup scale="80" orientation="landscape" horizontalDpi="1200" verticalDpi="1200"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39345-19AC-4608-94B6-7F01308B659D}">
  <sheetPr>
    <pageSetUpPr fitToPage="1"/>
  </sheetPr>
  <dimension ref="A1:U37"/>
  <sheetViews>
    <sheetView zoomScaleNormal="100" workbookViewId="0">
      <selection activeCell="A3" sqref="A3"/>
    </sheetView>
  </sheetViews>
  <sheetFormatPr defaultRowHeight="15" x14ac:dyDescent="0.25"/>
  <cols>
    <col min="1" max="1" width="29.5703125" style="4" customWidth="1"/>
    <col min="2" max="11" width="12.42578125" style="4" customWidth="1"/>
    <col min="12" max="21" width="12.5703125" style="4" bestFit="1" customWidth="1"/>
    <col min="22" max="16384" width="9.140625" style="4"/>
  </cols>
  <sheetData>
    <row r="1" spans="1:21" customFormat="1" ht="57.75" customHeight="1" x14ac:dyDescent="0.25"/>
    <row r="2" spans="1:21" x14ac:dyDescent="0.25">
      <c r="A2" s="14" t="s">
        <v>9</v>
      </c>
      <c r="B2" s="14">
        <f>Input!B4</f>
        <v>2022</v>
      </c>
      <c r="C2" s="14">
        <f>B2+1</f>
        <v>2023</v>
      </c>
      <c r="D2" s="14">
        <f t="shared" ref="D2:K2" si="0">C2+1</f>
        <v>2024</v>
      </c>
      <c r="E2" s="14">
        <f t="shared" si="0"/>
        <v>2025</v>
      </c>
      <c r="F2" s="14">
        <f t="shared" si="0"/>
        <v>2026</v>
      </c>
      <c r="G2" s="14">
        <f t="shared" si="0"/>
        <v>2027</v>
      </c>
      <c r="H2" s="14">
        <f t="shared" si="0"/>
        <v>2028</v>
      </c>
      <c r="I2" s="14">
        <f t="shared" si="0"/>
        <v>2029</v>
      </c>
      <c r="J2" s="14">
        <f t="shared" si="0"/>
        <v>2030</v>
      </c>
      <c r="K2" s="14">
        <f t="shared" si="0"/>
        <v>2031</v>
      </c>
    </row>
    <row r="3" spans="1:21" x14ac:dyDescent="0.25">
      <c r="A3" s="15" t="str">
        <f>Input!A5</f>
        <v>Gift Amount</v>
      </c>
      <c r="B3" s="3">
        <f>IF(Input!$B$6=Data!$A$3,Input!$B$5*12,IF(Input!$B$6=Data!$A$4,Input!$B$5*4,IF(Input!$B$6=Data!$A$5,Input!$B$5,0)))</f>
        <v>5000</v>
      </c>
      <c r="C3" s="3">
        <f>IF(Input!$B$6=Data!$A$3,Input!$B$5*12,IF(Input!$B$6=Data!$A$4,Input!$B$5*4,IF(Input!$B$6=Data!$A$5,Input!$B$5,0)))</f>
        <v>5000</v>
      </c>
      <c r="D3" s="3">
        <f>IF(Input!$B$6=Data!$A$3,Input!$B$5*12,IF(Input!$B$6=Data!$A$4,Input!$B$5*4,IF(Input!$B$6=Data!$A$5,Input!$B$5,0)))</f>
        <v>5000</v>
      </c>
      <c r="E3" s="3">
        <f>IF(Input!$B$6=Data!$A$3,Input!$B$5*12,IF(Input!$B$6=Data!$A$4,Input!$B$5*4,IF(Input!$B$6=Data!$A$5,Input!$B$5,0)))</f>
        <v>5000</v>
      </c>
      <c r="F3" s="3">
        <f>IF(Input!$B$6=Data!$A$3,Input!$B$5*12,IF(Input!$B$6=Data!$A$4,Input!$B$5*4,IF(Input!$B$6=Data!$A$5,Input!$B$5,0)))</f>
        <v>5000</v>
      </c>
      <c r="G3" s="3">
        <f>IF(Input!$B$6=Data!$A$3,Input!$B$5*12,IF(Input!$B$6=Data!$A$4,Input!$B$5*4,IF(Input!$B$6=Data!$A$5,Input!$B$5,0)))</f>
        <v>5000</v>
      </c>
      <c r="H3" s="3">
        <f>IF(Input!$B$6=Data!$A$3,Input!$B$5*12,IF(Input!$B$6=Data!$A$4,Input!$B$5*4,IF(Input!$B$6=Data!$A$5,Input!$B$5,0)))</f>
        <v>5000</v>
      </c>
      <c r="I3" s="3">
        <f>IF(Input!$B$6=Data!$A$3,Input!$B$5*12,IF(Input!$B$6=Data!$A$4,Input!$B$5*4,IF(Input!$B$6=Data!$A$5,Input!$B$5,0)))</f>
        <v>5000</v>
      </c>
      <c r="J3" s="3">
        <f>IF(Input!$B$6=Data!$A$3,Input!$B$5*12,IF(Input!$B$6=Data!$A$4,Input!$B$5*4,IF(Input!$B$6=Data!$A$5,Input!$B$5,0)))</f>
        <v>5000</v>
      </c>
      <c r="K3" s="3">
        <f>IF(Input!$B$6=Data!$A$3,Input!$B$5*12,IF(Input!$B$6=Data!$A$4,Input!$B$5*4,IF(Input!$B$6=Data!$A$5,Input!$B$5,0)))</f>
        <v>5000</v>
      </c>
    </row>
    <row r="4" spans="1:21" x14ac:dyDescent="0.25">
      <c r="A4" s="15"/>
      <c r="B4" s="3"/>
      <c r="C4" s="3"/>
      <c r="D4" s="3"/>
      <c r="E4" s="3"/>
      <c r="F4" s="3"/>
      <c r="G4" s="3"/>
      <c r="H4" s="3"/>
      <c r="I4" s="3"/>
      <c r="J4" s="3"/>
      <c r="K4" s="3"/>
    </row>
    <row r="5" spans="1:21" x14ac:dyDescent="0.25">
      <c r="A5" s="13" t="str">
        <f>Input!A7</f>
        <v>Annual Distribution to Charity</v>
      </c>
      <c r="B5" s="5">
        <v>0</v>
      </c>
      <c r="C5" s="3">
        <f>IF(Input!$B$6=Data!$A$3,B11*Input!$B$7,IF(Input!$B$6=Data!$A$4,B11*Input!$B$7,IF(Input!$B$6=Data!$A$5,B11*Input!$B$7,0)))</f>
        <v>50</v>
      </c>
      <c r="D5" s="3">
        <f>IF(Input!$B$6=Data!$A$3,C11*Input!$B$7,IF(Input!$B$6=Data!$A$4,C11*Input!$B$7,IF(Input!$B$6=Data!$A$5,C11*Input!$B$7,0)))</f>
        <v>101.5</v>
      </c>
      <c r="E5" s="3">
        <f>IF(Input!$B$6=Data!$A$3,D11*Input!$B$7,IF(Input!$B$6=Data!$A$4,D11*Input!$B$7,IF(Input!$B$6=Data!$A$5,D11*Input!$B$7,0)))</f>
        <v>154.54500000000002</v>
      </c>
      <c r="F5" s="3">
        <f>IF(Input!$B$6=Data!$A$3,E11*Input!$B$7,IF(Input!$B$6=Data!$A$4,E11*Input!$B$7,IF(Input!$B$6=Data!$A$5,E11*Input!$B$7,0)))</f>
        <v>209.18135000000004</v>
      </c>
      <c r="G5" s="3">
        <f>IF(Input!$B$6=Data!$A$3,F11*Input!$B$7,IF(Input!$B$6=Data!$A$4,F11*Input!$B$7,IF(Input!$B$6=Data!$A$5,F11*Input!$B$7,0)))</f>
        <v>265.45679050000001</v>
      </c>
      <c r="H5" s="3">
        <f>IF(Input!$B$6=Data!$A$3,G11*Input!$B$7,IF(Input!$B$6=Data!$A$4,G11*Input!$B$7,IF(Input!$B$6=Data!$A$5,G11*Input!$B$7,0)))</f>
        <v>323.42049421500002</v>
      </c>
      <c r="I5" s="3">
        <f>IF(Input!$B$6=Data!$A$3,H11*Input!$B$7,IF(Input!$B$6=Data!$A$4,H11*Input!$B$7,IF(Input!$B$6=Data!$A$5,H11*Input!$B$7,0)))</f>
        <v>383.12310904145011</v>
      </c>
      <c r="J5" s="3">
        <f>IF(Input!$B$6=Data!$A$3,I11*Input!$B$7,IF(Input!$B$6=Data!$A$4,I11*Input!$B$7,IF(Input!$B$6=Data!$A$5,I11*Input!$B$7,0)))</f>
        <v>444.61680231269355</v>
      </c>
      <c r="K5" s="3">
        <f>IF(Input!$B$6=Data!$A$3,J11*Input!$B$7,IF(Input!$B$6=Data!$A$4,J11*Input!$B$7,IF(Input!$B$6=Data!$A$5,J11*Input!$B$7,0)))</f>
        <v>507.95530638207435</v>
      </c>
    </row>
    <row r="6" spans="1:21" x14ac:dyDescent="0.25">
      <c r="A6" s="15"/>
      <c r="B6" s="3"/>
      <c r="C6" s="3"/>
      <c r="D6" s="3"/>
      <c r="E6" s="3"/>
      <c r="F6" s="3"/>
      <c r="G6" s="3"/>
      <c r="H6" s="3"/>
      <c r="I6" s="3"/>
      <c r="J6" s="3"/>
      <c r="K6" s="3"/>
    </row>
    <row r="7" spans="1:21" x14ac:dyDescent="0.25">
      <c r="A7" s="15" t="s">
        <v>2</v>
      </c>
      <c r="B7" s="3">
        <v>0</v>
      </c>
      <c r="C7" s="3">
        <f>B11</f>
        <v>5000</v>
      </c>
      <c r="D7" s="3">
        <f t="shared" ref="D7:J7" si="1">C11</f>
        <v>10150</v>
      </c>
      <c r="E7" s="3">
        <f t="shared" si="1"/>
        <v>15454.5</v>
      </c>
      <c r="F7" s="3">
        <f t="shared" si="1"/>
        <v>20918.135000000002</v>
      </c>
      <c r="G7" s="3">
        <f t="shared" si="1"/>
        <v>26545.679050000002</v>
      </c>
      <c r="H7" s="3">
        <f t="shared" si="1"/>
        <v>32342.049421500004</v>
      </c>
      <c r="I7" s="3">
        <f t="shared" si="1"/>
        <v>38312.310904145008</v>
      </c>
      <c r="J7" s="3">
        <f t="shared" si="1"/>
        <v>44461.680231269354</v>
      </c>
      <c r="K7" s="3">
        <f>J11</f>
        <v>50795.530638207434</v>
      </c>
    </row>
    <row r="8" spans="1:21" x14ac:dyDescent="0.25">
      <c r="A8" s="13" t="str">
        <f>Input!A5</f>
        <v>Gift Amount</v>
      </c>
      <c r="B8" s="5">
        <f>B3</f>
        <v>5000</v>
      </c>
      <c r="C8" s="5">
        <f t="shared" ref="C8:K8" si="2">C3</f>
        <v>5000</v>
      </c>
      <c r="D8" s="5">
        <f t="shared" si="2"/>
        <v>5000</v>
      </c>
      <c r="E8" s="5">
        <f t="shared" si="2"/>
        <v>5000</v>
      </c>
      <c r="F8" s="5">
        <f t="shared" si="2"/>
        <v>5000</v>
      </c>
      <c r="G8" s="5">
        <f t="shared" si="2"/>
        <v>5000</v>
      </c>
      <c r="H8" s="5">
        <f t="shared" si="2"/>
        <v>5000</v>
      </c>
      <c r="I8" s="5">
        <f t="shared" si="2"/>
        <v>5000</v>
      </c>
      <c r="J8" s="5">
        <f t="shared" si="2"/>
        <v>5000</v>
      </c>
      <c r="K8" s="5">
        <f t="shared" si="2"/>
        <v>5000</v>
      </c>
    </row>
    <row r="9" spans="1:21" x14ac:dyDescent="0.25">
      <c r="A9" s="13" t="s">
        <v>19</v>
      </c>
      <c r="B9" s="5">
        <f>-B5</f>
        <v>0</v>
      </c>
      <c r="C9" s="5">
        <f t="shared" ref="C9:K9" si="3">-C5</f>
        <v>-50</v>
      </c>
      <c r="D9" s="5">
        <f t="shared" si="3"/>
        <v>-101.5</v>
      </c>
      <c r="E9" s="5">
        <f t="shared" si="3"/>
        <v>-154.54500000000002</v>
      </c>
      <c r="F9" s="5">
        <f t="shared" si="3"/>
        <v>-209.18135000000004</v>
      </c>
      <c r="G9" s="5">
        <f t="shared" si="3"/>
        <v>-265.45679050000001</v>
      </c>
      <c r="H9" s="5">
        <f t="shared" si="3"/>
        <v>-323.42049421500002</v>
      </c>
      <c r="I9" s="5">
        <f t="shared" si="3"/>
        <v>-383.12310904145011</v>
      </c>
      <c r="J9" s="5">
        <f t="shared" si="3"/>
        <v>-444.61680231269355</v>
      </c>
      <c r="K9" s="5">
        <f t="shared" si="3"/>
        <v>-507.95530638207435</v>
      </c>
    </row>
    <row r="10" spans="1:21" x14ac:dyDescent="0.25">
      <c r="A10" s="14" t="str">
        <f>Input!A8</f>
        <v>Investment Return, Net of Fees</v>
      </c>
      <c r="B10" s="6">
        <f>B7*Input!$B$8</f>
        <v>0</v>
      </c>
      <c r="C10" s="6">
        <f>C7*Input!$B$8</f>
        <v>200</v>
      </c>
      <c r="D10" s="6">
        <f>D7*Input!$B$8</f>
        <v>406</v>
      </c>
      <c r="E10" s="6">
        <f>E7*Input!$B$8</f>
        <v>618.18000000000006</v>
      </c>
      <c r="F10" s="6">
        <f>F7*Input!$B$8</f>
        <v>836.72540000000015</v>
      </c>
      <c r="G10" s="6">
        <f>G7*Input!$B$8</f>
        <v>1061.827162</v>
      </c>
      <c r="H10" s="6">
        <f>H7*Input!$B$8</f>
        <v>1293.6819768600001</v>
      </c>
      <c r="I10" s="6">
        <f>I7*Input!$B$8</f>
        <v>1532.4924361658004</v>
      </c>
      <c r="J10" s="6">
        <f>J7*Input!$B$8</f>
        <v>1778.4672092507742</v>
      </c>
      <c r="K10" s="6">
        <f>K7*Input!$B$8</f>
        <v>2031.8212255282974</v>
      </c>
    </row>
    <row r="11" spans="1:21" x14ac:dyDescent="0.25">
      <c r="A11" s="15" t="s">
        <v>7</v>
      </c>
      <c r="B11" s="7">
        <f>SUM(B7:B10)</f>
        <v>5000</v>
      </c>
      <c r="C11" s="7">
        <f t="shared" ref="C11:K11" si="4">SUM(C7:C10)</f>
        <v>10150</v>
      </c>
      <c r="D11" s="7">
        <f t="shared" si="4"/>
        <v>15454.5</v>
      </c>
      <c r="E11" s="7">
        <f t="shared" si="4"/>
        <v>20918.135000000002</v>
      </c>
      <c r="F11" s="7">
        <f t="shared" si="4"/>
        <v>26545.679050000002</v>
      </c>
      <c r="G11" s="7">
        <f t="shared" si="4"/>
        <v>32342.049421500004</v>
      </c>
      <c r="H11" s="7">
        <f t="shared" si="4"/>
        <v>38312.310904145008</v>
      </c>
      <c r="I11" s="7">
        <f t="shared" si="4"/>
        <v>44461.680231269354</v>
      </c>
      <c r="J11" s="7">
        <f t="shared" si="4"/>
        <v>50795.530638207434</v>
      </c>
      <c r="K11" s="7">
        <f t="shared" si="4"/>
        <v>57319.396557353663</v>
      </c>
    </row>
    <row r="12" spans="1:21" x14ac:dyDescent="0.25">
      <c r="A12" s="15"/>
      <c r="B12" s="7"/>
      <c r="C12" s="7"/>
      <c r="D12" s="7"/>
      <c r="E12" s="7"/>
      <c r="F12" s="7"/>
      <c r="G12" s="7"/>
      <c r="H12" s="7"/>
      <c r="I12" s="7"/>
      <c r="J12" s="7"/>
      <c r="K12" s="7"/>
      <c r="L12" s="7"/>
      <c r="M12" s="7"/>
      <c r="N12" s="7"/>
      <c r="O12" s="7"/>
      <c r="P12" s="7"/>
      <c r="Q12" s="7"/>
      <c r="R12" s="7"/>
      <c r="S12" s="7"/>
      <c r="T12" s="7"/>
      <c r="U12" s="7"/>
    </row>
    <row r="13" spans="1:21" x14ac:dyDescent="0.25">
      <c r="A13" s="14" t="s">
        <v>9</v>
      </c>
      <c r="B13" s="14">
        <f>K2+1</f>
        <v>2032</v>
      </c>
      <c r="C13" s="14">
        <f t="shared" ref="C13:K13" si="5">B13+1</f>
        <v>2033</v>
      </c>
      <c r="D13" s="14">
        <f t="shared" si="5"/>
        <v>2034</v>
      </c>
      <c r="E13" s="14">
        <f t="shared" si="5"/>
        <v>2035</v>
      </c>
      <c r="F13" s="14">
        <f t="shared" si="5"/>
        <v>2036</v>
      </c>
      <c r="G13" s="14">
        <f t="shared" si="5"/>
        <v>2037</v>
      </c>
      <c r="H13" s="14">
        <f t="shared" si="5"/>
        <v>2038</v>
      </c>
      <c r="I13" s="14">
        <f t="shared" si="5"/>
        <v>2039</v>
      </c>
      <c r="J13" s="14">
        <f t="shared" si="5"/>
        <v>2040</v>
      </c>
      <c r="K13" s="14">
        <f t="shared" si="5"/>
        <v>2041</v>
      </c>
      <c r="L13" s="7"/>
      <c r="M13" s="7"/>
      <c r="N13" s="7"/>
      <c r="O13" s="7"/>
      <c r="P13" s="7"/>
      <c r="Q13" s="7"/>
      <c r="R13" s="7"/>
      <c r="S13" s="7"/>
      <c r="T13" s="7"/>
      <c r="U13" s="7"/>
    </row>
    <row r="14" spans="1:21" x14ac:dyDescent="0.25">
      <c r="A14" s="15" t="s">
        <v>15</v>
      </c>
      <c r="B14" s="3">
        <f>IF(Input!$B$6=Data!$A$3,Input!$B$5*12,IF(Input!$B$6=Data!$A$4,Input!$B$5*4,IF(Input!$B$6=Data!$A$5,Input!$B$5,0)))</f>
        <v>5000</v>
      </c>
      <c r="C14" s="3">
        <f>IF(Input!$B$6=Data!$A$3,Input!$B$5*12,IF(Input!$B$6=Data!$A$4,Input!$B$5*4,IF(Input!$B$6=Data!$A$5,Input!$B$5,0)))</f>
        <v>5000</v>
      </c>
      <c r="D14" s="3">
        <f>IF(Input!$B$6=Data!$A$3,Input!$B$5*12,IF(Input!$B$6=Data!$A$4,Input!$B$5*4,IF(Input!$B$6=Data!$A$5,Input!$B$5,0)))</f>
        <v>5000</v>
      </c>
      <c r="E14" s="3">
        <f>IF(Input!$B$6=Data!$A$3,Input!$B$5*12,IF(Input!$B$6=Data!$A$4,Input!$B$5*4,IF(Input!$B$6=Data!$A$5,Input!$B$5,0)))</f>
        <v>5000</v>
      </c>
      <c r="F14" s="3">
        <f>IF(Input!$B$6=Data!$A$3,Input!$B$5*12,IF(Input!$B$6=Data!$A$4,Input!$B$5*4,IF(Input!$B$6=Data!$A$5,Input!$B$5,0)))</f>
        <v>5000</v>
      </c>
      <c r="G14" s="3">
        <f>IF(Input!$B$6=Data!$A$3,Input!$B$5*12,IF(Input!$B$6=Data!$A$4,Input!$B$5*4,IF(Input!$B$6=Data!$A$5,Input!$B$5,0)))</f>
        <v>5000</v>
      </c>
      <c r="H14" s="3">
        <f>IF(Input!$B$6=Data!$A$3,Input!$B$5*12,IF(Input!$B$6=Data!$A$4,Input!$B$5*4,IF(Input!$B$6=Data!$A$5,Input!$B$5,0)))</f>
        <v>5000</v>
      </c>
      <c r="I14" s="3">
        <f>IF(Input!$B$6=Data!$A$3,Input!$B$5*12,IF(Input!$B$6=Data!$A$4,Input!$B$5*4,IF(Input!$B$6=Data!$A$5,Input!$B$5,0)))</f>
        <v>5000</v>
      </c>
      <c r="J14" s="3">
        <f>IF(Input!$B$6=Data!$A$3,Input!$B$5*12,IF(Input!$B$6=Data!$A$4,Input!$B$5*4,IF(Input!$B$6=Data!$A$5,Input!$B$5,0)))</f>
        <v>5000</v>
      </c>
      <c r="K14" s="3">
        <f>IF(Input!$B$6=Data!$A$3,Input!$B$5*12,IF(Input!$B$6=Data!$A$4,Input!$B$5*4,IF(Input!$B$6=Data!$A$5,Input!$B$5,0)))</f>
        <v>5000</v>
      </c>
      <c r="L14" s="7"/>
      <c r="M14" s="7"/>
      <c r="N14" s="7"/>
      <c r="O14" s="7"/>
      <c r="P14" s="7"/>
      <c r="Q14" s="7"/>
      <c r="R14" s="7"/>
      <c r="S14" s="7"/>
      <c r="T14" s="7"/>
      <c r="U14" s="7"/>
    </row>
    <row r="15" spans="1:21" x14ac:dyDescent="0.25">
      <c r="A15" s="13"/>
      <c r="B15" s="3"/>
      <c r="C15" s="3"/>
      <c r="D15" s="3"/>
      <c r="E15" s="3"/>
      <c r="F15" s="3"/>
      <c r="G15" s="3"/>
      <c r="H15" s="3"/>
      <c r="I15" s="3"/>
      <c r="J15" s="3"/>
      <c r="K15" s="3"/>
      <c r="L15" s="7"/>
      <c r="M15" s="7"/>
      <c r="N15" s="7"/>
      <c r="O15" s="7"/>
      <c r="P15" s="7"/>
      <c r="Q15" s="7"/>
      <c r="R15" s="7"/>
      <c r="S15" s="7"/>
      <c r="T15" s="7"/>
      <c r="U15" s="7"/>
    </row>
    <row r="16" spans="1:21" x14ac:dyDescent="0.25">
      <c r="A16" s="13" t="str">
        <f>Input!A7</f>
        <v>Annual Distribution to Charity</v>
      </c>
      <c r="B16" s="3">
        <f>IF(Input!$B$6=Data!$A$3,K11*Input!$B$7,IF(Input!$B$6=Data!$A$4,K11*Input!$B$7,IF(Input!$B$6=Data!$A$5,K11*Input!$B$7,0)))</f>
        <v>573.19396557353662</v>
      </c>
      <c r="C16" s="3">
        <f>IF(Input!$B$6=Data!$A$3,B22*Input!$B$7,IF(Input!$B$6=Data!$A$4,B22*Input!$B$7,IF(Input!$B$6=Data!$A$5,B22*Input!$B$7,0)))</f>
        <v>640.38978454074277</v>
      </c>
      <c r="D16" s="3">
        <f>IF(Input!$B$6=Data!$A$3,C22*Input!$B$7,IF(Input!$B$6=Data!$A$4,C22*Input!$B$7,IF(Input!$B$6=Data!$A$5,C22*Input!$B$7,0)))</f>
        <v>709.6014780769649</v>
      </c>
      <c r="E16" s="3">
        <f>IF(Input!$B$6=Data!$A$3,D22*Input!$B$7,IF(Input!$B$6=Data!$A$4,D22*Input!$B$7,IF(Input!$B$6=Data!$A$5,D22*Input!$B$7,0)))</f>
        <v>780.88952241927382</v>
      </c>
      <c r="F16" s="3">
        <f>IF(Input!$B$6=Data!$A$3,E22*Input!$B$7,IF(Input!$B$6=Data!$A$4,E22*Input!$B$7,IF(Input!$B$6=Data!$A$5,E22*Input!$B$7,0)))</f>
        <v>854.31620809185222</v>
      </c>
      <c r="G16" s="3">
        <f>IF(Input!$B$6=Data!$A$3,F22*Input!$B$7,IF(Input!$B$6=Data!$A$4,F22*Input!$B$7,IF(Input!$B$6=Data!$A$5,F22*Input!$B$7,0)))</f>
        <v>929.94569433460765</v>
      </c>
      <c r="H16" s="3">
        <f>IF(Input!$B$6=Data!$A$3,G22*Input!$B$7,IF(Input!$B$6=Data!$A$4,G22*Input!$B$7,IF(Input!$B$6=Data!$A$5,G22*Input!$B$7,0)))</f>
        <v>1007.8440651646461</v>
      </c>
      <c r="I16" s="3">
        <f>IF(Input!$B$6=Data!$A$3,H22*Input!$B$7,IF(Input!$B$6=Data!$A$4,H22*Input!$B$7,IF(Input!$B$6=Data!$A$5,H22*Input!$B$7,0)))</f>
        <v>1088.0793871195854</v>
      </c>
      <c r="J16" s="3">
        <f>IF(Input!$B$6=Data!$A$3,I22*Input!$B$7,IF(Input!$B$6=Data!$A$4,I22*Input!$B$7,IF(Input!$B$6=Data!$A$5,I22*Input!$B$7,0)))</f>
        <v>1170.7217687331729</v>
      </c>
      <c r="K16" s="3">
        <f>IF(Input!$B$6=Data!$A$3,J22*Input!$B$7,IF(Input!$B$6=Data!$A$4,J22*Input!$B$7,IF(Input!$B$6=Data!$A$5,J22*Input!$B$7,0)))</f>
        <v>1255.8434217951681</v>
      </c>
      <c r="L16" s="7"/>
      <c r="M16" s="7"/>
      <c r="N16" s="7"/>
      <c r="O16" s="7"/>
      <c r="P16" s="7"/>
      <c r="Q16" s="7"/>
      <c r="R16" s="7"/>
      <c r="S16" s="7"/>
      <c r="T16" s="7"/>
      <c r="U16" s="7"/>
    </row>
    <row r="17" spans="1:21" x14ac:dyDescent="0.25">
      <c r="A17" s="15"/>
      <c r="L17" s="7"/>
      <c r="M17" s="7"/>
      <c r="N17" s="7"/>
      <c r="O17" s="7"/>
      <c r="P17" s="7"/>
      <c r="Q17" s="7"/>
      <c r="R17" s="7"/>
      <c r="S17" s="7"/>
      <c r="T17" s="7"/>
      <c r="U17" s="7"/>
    </row>
    <row r="18" spans="1:21" x14ac:dyDescent="0.25">
      <c r="A18" s="15" t="s">
        <v>2</v>
      </c>
      <c r="B18" s="3">
        <f>K11</f>
        <v>57319.396557353663</v>
      </c>
      <c r="C18" s="3">
        <f t="shared" ref="C18:K18" si="6">B22</f>
        <v>64038.978454074277</v>
      </c>
      <c r="D18" s="3">
        <f t="shared" si="6"/>
        <v>70960.147807696485</v>
      </c>
      <c r="E18" s="3">
        <f t="shared" si="6"/>
        <v>78088.952241927385</v>
      </c>
      <c r="F18" s="3">
        <f t="shared" si="6"/>
        <v>85431.620809185217</v>
      </c>
      <c r="G18" s="3">
        <f t="shared" si="6"/>
        <v>92994.569433460769</v>
      </c>
      <c r="H18" s="3">
        <f t="shared" si="6"/>
        <v>100784.4065164646</v>
      </c>
      <c r="I18" s="3">
        <f t="shared" si="6"/>
        <v>108807.93871195853</v>
      </c>
      <c r="J18" s="3">
        <f t="shared" si="6"/>
        <v>117072.17687331729</v>
      </c>
      <c r="K18" s="3">
        <f t="shared" si="6"/>
        <v>125584.34217951681</v>
      </c>
      <c r="L18" s="7"/>
      <c r="M18" s="7"/>
      <c r="N18" s="7"/>
      <c r="O18" s="7"/>
      <c r="P18" s="7"/>
      <c r="Q18" s="7"/>
      <c r="R18" s="7"/>
      <c r="S18" s="7"/>
      <c r="T18" s="7"/>
      <c r="U18" s="7"/>
    </row>
    <row r="19" spans="1:21" x14ac:dyDescent="0.25">
      <c r="A19" s="13" t="str">
        <f>Input!A5</f>
        <v>Gift Amount</v>
      </c>
      <c r="B19" s="5">
        <f t="shared" ref="B19:K19" si="7">B14</f>
        <v>5000</v>
      </c>
      <c r="C19" s="5">
        <f t="shared" si="7"/>
        <v>5000</v>
      </c>
      <c r="D19" s="5">
        <f t="shared" si="7"/>
        <v>5000</v>
      </c>
      <c r="E19" s="5">
        <f t="shared" si="7"/>
        <v>5000</v>
      </c>
      <c r="F19" s="5">
        <f t="shared" si="7"/>
        <v>5000</v>
      </c>
      <c r="G19" s="5">
        <f t="shared" si="7"/>
        <v>5000</v>
      </c>
      <c r="H19" s="5">
        <f t="shared" si="7"/>
        <v>5000</v>
      </c>
      <c r="I19" s="5">
        <f t="shared" si="7"/>
        <v>5000</v>
      </c>
      <c r="J19" s="5">
        <f t="shared" si="7"/>
        <v>5000</v>
      </c>
      <c r="K19" s="5">
        <f t="shared" si="7"/>
        <v>5000</v>
      </c>
      <c r="L19" s="7"/>
      <c r="M19" s="7"/>
      <c r="N19" s="7"/>
      <c r="O19" s="7"/>
      <c r="P19" s="7"/>
      <c r="Q19" s="7"/>
      <c r="R19" s="7"/>
      <c r="S19" s="7"/>
      <c r="T19" s="7"/>
      <c r="U19" s="7"/>
    </row>
    <row r="20" spans="1:21" x14ac:dyDescent="0.25">
      <c r="A20" s="13" t="s">
        <v>19</v>
      </c>
      <c r="B20" s="5">
        <f t="shared" ref="B20:K20" si="8">-B16</f>
        <v>-573.19396557353662</v>
      </c>
      <c r="C20" s="5">
        <f t="shared" si="8"/>
        <v>-640.38978454074277</v>
      </c>
      <c r="D20" s="5">
        <f t="shared" si="8"/>
        <v>-709.6014780769649</v>
      </c>
      <c r="E20" s="5">
        <f t="shared" si="8"/>
        <v>-780.88952241927382</v>
      </c>
      <c r="F20" s="5">
        <f t="shared" si="8"/>
        <v>-854.31620809185222</v>
      </c>
      <c r="G20" s="5">
        <f t="shared" si="8"/>
        <v>-929.94569433460765</v>
      </c>
      <c r="H20" s="5">
        <f t="shared" si="8"/>
        <v>-1007.8440651646461</v>
      </c>
      <c r="I20" s="5">
        <f t="shared" si="8"/>
        <v>-1088.0793871195854</v>
      </c>
      <c r="J20" s="5">
        <f t="shared" si="8"/>
        <v>-1170.7217687331729</v>
      </c>
      <c r="K20" s="5">
        <f t="shared" si="8"/>
        <v>-1255.8434217951681</v>
      </c>
      <c r="L20" s="7"/>
      <c r="M20" s="7"/>
      <c r="N20" s="7"/>
      <c r="O20" s="7"/>
      <c r="P20" s="7"/>
      <c r="Q20" s="7"/>
      <c r="R20" s="7"/>
      <c r="S20" s="7"/>
      <c r="T20" s="7"/>
      <c r="U20" s="7"/>
    </row>
    <row r="21" spans="1:21" x14ac:dyDescent="0.25">
      <c r="A21" s="14" t="str">
        <f>Input!A8</f>
        <v>Investment Return, Net of Fees</v>
      </c>
      <c r="B21" s="6">
        <f>B18*Input!$B$8</f>
        <v>2292.7758622941465</v>
      </c>
      <c r="C21" s="6">
        <f>C18*Input!$B$8</f>
        <v>2561.5591381629711</v>
      </c>
      <c r="D21" s="6">
        <f>D18*Input!$B$8</f>
        <v>2838.4059123078596</v>
      </c>
      <c r="E21" s="6">
        <f>E18*Input!$B$8</f>
        <v>3123.5580896770953</v>
      </c>
      <c r="F21" s="6">
        <f>F18*Input!$B$8</f>
        <v>3417.2648323674089</v>
      </c>
      <c r="G21" s="6">
        <f>G18*Input!$B$8</f>
        <v>3719.7827773384306</v>
      </c>
      <c r="H21" s="6">
        <f>H18*Input!$B$8</f>
        <v>4031.3762606585842</v>
      </c>
      <c r="I21" s="6">
        <f>I18*Input!$B$8</f>
        <v>4352.3175484783415</v>
      </c>
      <c r="J21" s="6">
        <f>J18*Input!$B$8</f>
        <v>4682.8870749326916</v>
      </c>
      <c r="K21" s="6">
        <f>K18*Input!$B$8</f>
        <v>5023.3736871806723</v>
      </c>
    </row>
    <row r="22" spans="1:21" x14ac:dyDescent="0.25">
      <c r="A22" s="15" t="s">
        <v>7</v>
      </c>
      <c r="B22" s="7">
        <f t="shared" ref="B22:K22" si="9">SUM(B18:B21)</f>
        <v>64038.978454074277</v>
      </c>
      <c r="C22" s="7">
        <f t="shared" si="9"/>
        <v>70960.147807696485</v>
      </c>
      <c r="D22" s="7">
        <f t="shared" si="9"/>
        <v>78088.952241927385</v>
      </c>
      <c r="E22" s="7">
        <f t="shared" si="9"/>
        <v>85431.620809185217</v>
      </c>
      <c r="F22" s="7">
        <f t="shared" si="9"/>
        <v>92994.569433460769</v>
      </c>
      <c r="G22" s="7">
        <f t="shared" si="9"/>
        <v>100784.4065164646</v>
      </c>
      <c r="H22" s="7">
        <f t="shared" si="9"/>
        <v>108807.93871195853</v>
      </c>
      <c r="I22" s="7">
        <f t="shared" si="9"/>
        <v>117072.17687331729</v>
      </c>
      <c r="J22" s="7">
        <f t="shared" si="9"/>
        <v>125584.34217951681</v>
      </c>
      <c r="K22" s="7">
        <f t="shared" si="9"/>
        <v>134351.87244490231</v>
      </c>
    </row>
    <row r="23" spans="1:21" x14ac:dyDescent="0.25">
      <c r="B23" s="7"/>
      <c r="C23" s="7"/>
      <c r="D23" s="7"/>
      <c r="E23" s="7"/>
      <c r="F23" s="7"/>
      <c r="G23" s="7"/>
      <c r="H23" s="7"/>
      <c r="I23" s="7"/>
      <c r="J23" s="7"/>
      <c r="K23" s="7"/>
    </row>
    <row r="24" spans="1:21" x14ac:dyDescent="0.25">
      <c r="J24" s="16" t="str">
        <f>Input!A9</f>
        <v>Endowment Distribution Rate</v>
      </c>
      <c r="K24" s="8">
        <f>Input!B9</f>
        <v>0.04</v>
      </c>
    </row>
    <row r="25" spans="1:21" x14ac:dyDescent="0.25">
      <c r="J25" s="15"/>
      <c r="K25" s="8"/>
    </row>
    <row r="26" spans="1:21" ht="15.75" thickBot="1" x14ac:dyDescent="0.3">
      <c r="J26" s="16" t="s">
        <v>16</v>
      </c>
      <c r="K26" s="9">
        <f>K22*K24</f>
        <v>5374.074897796093</v>
      </c>
    </row>
    <row r="27" spans="1:21" ht="15.75" thickTop="1" x14ac:dyDescent="0.25"/>
    <row r="29" spans="1:21" ht="25.5" customHeight="1" x14ac:dyDescent="0.25">
      <c r="A29" s="25" t="s">
        <v>20</v>
      </c>
      <c r="B29" s="25"/>
      <c r="C29" s="25"/>
      <c r="D29" s="25"/>
      <c r="E29" s="25"/>
    </row>
    <row r="30" spans="1:21" ht="19.5" customHeight="1" x14ac:dyDescent="0.25">
      <c r="A30" s="25"/>
      <c r="B30" s="25"/>
      <c r="C30" s="25"/>
      <c r="D30" s="25"/>
      <c r="E30" s="25"/>
    </row>
    <row r="31" spans="1:21" ht="19.5" customHeight="1" x14ac:dyDescent="0.25">
      <c r="A31" s="25"/>
      <c r="B31" s="25"/>
      <c r="C31" s="25"/>
      <c r="D31" s="25"/>
      <c r="E31" s="25"/>
    </row>
    <row r="32" spans="1:21" ht="19.5" customHeight="1" x14ac:dyDescent="0.25">
      <c r="A32" s="25"/>
      <c r="B32" s="25"/>
      <c r="C32" s="25"/>
      <c r="D32" s="25"/>
      <c r="E32" s="25"/>
    </row>
    <row r="33" spans="1:5" ht="19.5" customHeight="1" x14ac:dyDescent="0.25">
      <c r="A33" s="26" t="s">
        <v>22</v>
      </c>
      <c r="B33" s="26"/>
      <c r="C33" s="26"/>
      <c r="D33" s="26"/>
      <c r="E33" s="26"/>
    </row>
    <row r="34" spans="1:5" ht="19.5" customHeight="1" x14ac:dyDescent="0.25">
      <c r="A34" s="26"/>
      <c r="B34" s="26"/>
      <c r="C34" s="26"/>
      <c r="D34" s="26"/>
      <c r="E34" s="26"/>
    </row>
    <row r="35" spans="1:5" ht="19.5" customHeight="1" x14ac:dyDescent="0.25">
      <c r="A35" s="26"/>
      <c r="B35" s="26"/>
      <c r="C35" s="26"/>
      <c r="D35" s="26"/>
      <c r="E35" s="26"/>
    </row>
    <row r="36" spans="1:5" ht="19.5" customHeight="1" x14ac:dyDescent="0.25">
      <c r="A36" s="26"/>
      <c r="B36" s="26"/>
      <c r="C36" s="26"/>
      <c r="D36" s="26"/>
      <c r="E36" s="26"/>
    </row>
    <row r="37" spans="1:5" ht="19.5" customHeight="1" x14ac:dyDescent="0.25">
      <c r="A37" s="26"/>
      <c r="B37" s="26"/>
      <c r="C37" s="26"/>
      <c r="D37" s="26"/>
      <c r="E37" s="26"/>
    </row>
  </sheetData>
  <sheetProtection algorithmName="SHA-512" hashValue="JvCqlzSe2Y3FRS68G68LeObqbUG8V+FgJ1qbnqnTo5M54CZYwGZMIOANWHwxguja4zGFbo/RwisxcfFZ8DgNOg==" saltValue="g+1Fsl+S8S2NHQsEW03j6Q==" spinCount="100000" sheet="1" objects="1" scenarios="1"/>
  <mergeCells count="2">
    <mergeCell ref="A29:E32"/>
    <mergeCell ref="A33:E37"/>
  </mergeCells>
  <phoneticPr fontId="1" type="noConversion"/>
  <pageMargins left="0.7" right="0.7" top="0.75" bottom="0.75" header="0.3" footer="0.3"/>
  <pageSetup scale="80" orientation="landscape" horizontalDpi="1200" verticalDpi="1200" r:id="rId1"/>
  <headerFooter scaleWithDoc="0">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E4B0-BD97-46E6-9E42-FAF6DCF27351}">
  <sheetPr>
    <pageSetUpPr fitToPage="1"/>
  </sheetPr>
  <dimension ref="A1:E19"/>
  <sheetViews>
    <sheetView workbookViewId="0">
      <selection activeCell="K32" sqref="K32"/>
    </sheetView>
  </sheetViews>
  <sheetFormatPr defaultRowHeight="15" x14ac:dyDescent="0.25"/>
  <cols>
    <col min="1" max="1" width="10.28515625" bestFit="1" customWidth="1"/>
    <col min="2" max="2" width="6.140625" bestFit="1" customWidth="1"/>
    <col min="3" max="3" width="23.140625" bestFit="1" customWidth="1"/>
    <col min="4" max="4" width="19.7109375" bestFit="1" customWidth="1"/>
    <col min="5" max="5" width="5.5703125" bestFit="1" customWidth="1"/>
  </cols>
  <sheetData>
    <row r="1" spans="1:5" ht="57.75" customHeight="1" x14ac:dyDescent="0.25"/>
    <row r="2" spans="1:5" x14ac:dyDescent="0.25">
      <c r="A2" s="11" t="s">
        <v>0</v>
      </c>
      <c r="B2" s="20" t="s">
        <v>12</v>
      </c>
      <c r="C2" s="20" t="s">
        <v>13</v>
      </c>
      <c r="D2" s="20" t="s">
        <v>11</v>
      </c>
      <c r="E2" s="20" t="s">
        <v>10</v>
      </c>
    </row>
    <row r="3" spans="1:5" x14ac:dyDescent="0.25">
      <c r="A3" t="s">
        <v>4</v>
      </c>
      <c r="B3" s="1">
        <v>0.04</v>
      </c>
      <c r="C3" s="1">
        <v>0.02</v>
      </c>
      <c r="D3" s="1">
        <v>0</v>
      </c>
      <c r="E3">
        <v>3</v>
      </c>
    </row>
    <row r="4" spans="1:5" x14ac:dyDescent="0.25">
      <c r="A4" t="s">
        <v>5</v>
      </c>
      <c r="B4" s="1">
        <v>0.05</v>
      </c>
      <c r="C4" s="1">
        <v>0.03</v>
      </c>
      <c r="D4" s="1">
        <v>0.01</v>
      </c>
      <c r="E4">
        <v>5</v>
      </c>
    </row>
    <row r="5" spans="1:5" x14ac:dyDescent="0.25">
      <c r="A5" t="s">
        <v>6</v>
      </c>
      <c r="B5" s="1">
        <v>0.06</v>
      </c>
      <c r="C5" s="1">
        <v>0.04</v>
      </c>
      <c r="D5" s="1">
        <v>0.02</v>
      </c>
      <c r="E5">
        <v>10</v>
      </c>
    </row>
    <row r="6" spans="1:5" x14ac:dyDescent="0.25">
      <c r="C6" s="1">
        <v>0.05</v>
      </c>
      <c r="D6" s="1">
        <v>0.03</v>
      </c>
      <c r="E6">
        <v>20</v>
      </c>
    </row>
    <row r="7" spans="1:5" x14ac:dyDescent="0.25">
      <c r="C7" s="1"/>
      <c r="D7" s="1">
        <v>0.04</v>
      </c>
    </row>
    <row r="8" spans="1:5" x14ac:dyDescent="0.25">
      <c r="C8" s="1"/>
      <c r="D8" s="1">
        <v>0.05</v>
      </c>
    </row>
    <row r="10" spans="1:5" ht="13.5" customHeight="1" x14ac:dyDescent="0.25"/>
    <row r="11" spans="1:5" s="4" customFormat="1" ht="13.5" customHeight="1" x14ac:dyDescent="0.25">
      <c r="A11" s="22" t="s">
        <v>20</v>
      </c>
      <c r="B11" s="22"/>
      <c r="C11" s="22"/>
      <c r="D11" s="22"/>
      <c r="E11" s="22"/>
    </row>
    <row r="12" spans="1:5" s="4" customFormat="1" ht="16.5" customHeight="1" x14ac:dyDescent="0.25">
      <c r="A12" s="22"/>
      <c r="B12" s="22"/>
      <c r="C12" s="22"/>
      <c r="D12" s="22"/>
      <c r="E12" s="22"/>
    </row>
    <row r="13" spans="1:5" s="4" customFormat="1" ht="13.5" customHeight="1" x14ac:dyDescent="0.25">
      <c r="A13" s="22"/>
      <c r="B13" s="22"/>
      <c r="C13" s="22"/>
      <c r="D13" s="22"/>
      <c r="E13" s="22"/>
    </row>
    <row r="14" spans="1:5" s="4" customFormat="1" ht="13.5" customHeight="1" x14ac:dyDescent="0.25">
      <c r="A14" s="22"/>
      <c r="B14" s="22"/>
      <c r="C14" s="22"/>
      <c r="D14" s="22"/>
      <c r="E14" s="22"/>
    </row>
    <row r="15" spans="1:5" ht="16.5" customHeight="1" x14ac:dyDescent="0.25">
      <c r="A15" s="23" t="s">
        <v>22</v>
      </c>
      <c r="B15" s="23"/>
      <c r="C15" s="23"/>
      <c r="D15" s="23"/>
      <c r="E15" s="23"/>
    </row>
    <row r="16" spans="1:5" ht="13.5" customHeight="1" x14ac:dyDescent="0.25">
      <c r="A16" s="23"/>
      <c r="B16" s="23"/>
      <c r="C16" s="23"/>
      <c r="D16" s="23"/>
      <c r="E16" s="23"/>
    </row>
    <row r="17" spans="1:5" ht="13.5" customHeight="1" x14ac:dyDescent="0.25">
      <c r="A17" s="23"/>
      <c r="B17" s="23"/>
      <c r="C17" s="23"/>
      <c r="D17" s="23"/>
      <c r="E17" s="23"/>
    </row>
    <row r="18" spans="1:5" ht="13.5" customHeight="1" x14ac:dyDescent="0.25">
      <c r="A18" s="23"/>
      <c r="B18" s="23"/>
      <c r="C18" s="23"/>
      <c r="D18" s="23"/>
      <c r="E18" s="23"/>
    </row>
    <row r="19" spans="1:5" ht="13.5" customHeight="1" x14ac:dyDescent="0.25">
      <c r="A19" s="23"/>
      <c r="B19" s="23"/>
      <c r="C19" s="23"/>
      <c r="D19" s="23"/>
      <c r="E19" s="23"/>
    </row>
  </sheetData>
  <sheetProtection algorithmName="SHA-512" hashValue="gq/grJJHvbAv3Xh3GABBTQgekUbJcN9UKXe4IWdvl2wgB11rJII/fy4shJ4ccBSV593uMb3U3O+KP8OfeyuO2w==" saltValue="YWo2vzMZtvJcxJ7TKbnV3g==" spinCount="100000" sheet="1" objects="1" scenarios="1"/>
  <mergeCells count="2">
    <mergeCell ref="A11:E14"/>
    <mergeCell ref="A15:E19"/>
  </mergeCells>
  <pageMargins left="0.7" right="0.7" top="0.75" bottom="0.75" header="0.3" footer="0.3"/>
  <pageSetup orientation="landscape" horizontalDpi="1200" verticalDpi="1200" r:id="rId1"/>
  <headerFooter scaleWithDoc="0">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Input</vt:lpstr>
      <vt:lpstr>3yr Illustration</vt:lpstr>
      <vt:lpstr>5yr Illustration</vt:lpstr>
      <vt:lpstr>10yr Illustration</vt:lpstr>
      <vt:lpstr>15yr Illustration</vt:lpstr>
      <vt:lpstr>20yr Illustration</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Ina Hess</cp:lastModifiedBy>
  <cp:lastPrinted>2022-06-07T16:40:25Z</cp:lastPrinted>
  <dcterms:created xsi:type="dcterms:W3CDTF">2021-10-22T21:38:05Z</dcterms:created>
  <dcterms:modified xsi:type="dcterms:W3CDTF">2022-06-07T19:02:20Z</dcterms:modified>
</cp:coreProperties>
</file>